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541" lockStructure="1"/>
  <bookViews>
    <workbookView xWindow="120" yWindow="75" windowWidth="22995" windowHeight="1156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B10" i="1" l="1"/>
  <c r="B14" i="1"/>
  <c r="B13" i="1" l="1"/>
  <c r="G10" i="1" s="1"/>
  <c r="B11" i="1" l="1"/>
  <c r="B12" i="1" s="1"/>
  <c r="N18" i="1" s="1"/>
  <c r="B19" i="1"/>
  <c r="O17" i="1" l="1"/>
  <c r="B30" i="1"/>
  <c r="L17" i="1"/>
  <c r="H17" i="1"/>
  <c r="K17" i="1"/>
  <c r="B24" i="1"/>
  <c r="B26" i="1" s="1"/>
  <c r="G14" i="1" s="1"/>
  <c r="P17" i="1"/>
  <c r="R17" i="1"/>
  <c r="B18" i="1"/>
  <c r="B20" i="1" s="1"/>
  <c r="L18" i="1"/>
  <c r="N17" i="1"/>
  <c r="L20" i="1"/>
  <c r="L21" i="1" s="1"/>
  <c r="B27" i="1" l="1"/>
  <c r="B25" i="1"/>
  <c r="B28" i="1" s="1"/>
  <c r="B29" i="1" s="1"/>
  <c r="B31" i="1"/>
  <c r="B32" i="1" s="1"/>
  <c r="B33" i="1" s="1"/>
  <c r="R18" i="1" l="1"/>
  <c r="P18" i="1"/>
  <c r="J18" i="1"/>
</calcChain>
</file>

<file path=xl/sharedStrings.xml><?xml version="1.0" encoding="utf-8"?>
<sst xmlns="http://schemas.openxmlformats.org/spreadsheetml/2006/main" count="35" uniqueCount="34">
  <si>
    <t>Frequency</t>
  </si>
  <si>
    <t>System Voltage</t>
  </si>
  <si>
    <t>Measured Load</t>
  </si>
  <si>
    <t>kV</t>
  </si>
  <si>
    <t>System Volts</t>
  </si>
  <si>
    <t>Maximum Demand Charge</t>
  </si>
  <si>
    <t>Maximum Demand Tarriff</t>
  </si>
  <si>
    <t>Electricity Tarriff</t>
  </si>
  <si>
    <t>Total cost</t>
  </si>
  <si>
    <t>Saving</t>
  </si>
  <si>
    <t>Running cost</t>
  </si>
  <si>
    <t>Total Cost</t>
  </si>
  <si>
    <t>Running cost (based on kWh)</t>
  </si>
  <si>
    <t>Maximum Demand Charge (based on max average kVA)</t>
  </si>
  <si>
    <t>Capacitance</t>
  </si>
  <si>
    <t>Running hours</t>
  </si>
  <si>
    <t>Measured Lagging or Leading</t>
  </si>
  <si>
    <r>
      <t>Measured Load Power Factor (0 to +1)  λ = |P</t>
    </r>
    <r>
      <rPr>
        <vertAlign val="subscript"/>
        <sz val="11"/>
        <color theme="1"/>
        <rFont val="Tahoma"/>
        <family val="2"/>
      </rPr>
      <t>load</t>
    </r>
    <r>
      <rPr>
        <sz val="11"/>
        <color theme="1"/>
        <rFont val="Tahoma"/>
        <family val="2"/>
      </rPr>
      <t>| / |S</t>
    </r>
    <r>
      <rPr>
        <vertAlign val="subscript"/>
        <sz val="11"/>
        <color theme="1"/>
        <rFont val="Tahoma"/>
        <family val="2"/>
      </rPr>
      <t>load</t>
    </r>
    <r>
      <rPr>
        <sz val="11"/>
        <color theme="1"/>
        <rFont val="Tahoma"/>
        <family val="2"/>
      </rPr>
      <t>|</t>
    </r>
  </si>
  <si>
    <r>
      <t>Target Supply Power Factor (0 to +1) λ = |P</t>
    </r>
    <r>
      <rPr>
        <vertAlign val="subscript"/>
        <sz val="11"/>
        <color theme="1"/>
        <rFont val="Tahoma"/>
        <family val="2"/>
      </rPr>
      <t>supply</t>
    </r>
    <r>
      <rPr>
        <sz val="11"/>
        <color theme="1"/>
        <rFont val="Tahoma"/>
        <family val="2"/>
      </rPr>
      <t>| / |S</t>
    </r>
    <r>
      <rPr>
        <vertAlign val="subscript"/>
        <sz val="11"/>
        <color theme="1"/>
        <rFont val="Tahoma"/>
        <family val="2"/>
      </rPr>
      <t>supply</t>
    </r>
    <r>
      <rPr>
        <sz val="11"/>
        <color theme="1"/>
        <rFont val="Tahoma"/>
        <family val="2"/>
      </rPr>
      <t>|</t>
    </r>
  </si>
  <si>
    <t>Lagging</t>
  </si>
  <si>
    <t>Target Lagging or Leading</t>
  </si>
  <si>
    <t>Required Reactance (+ve add capacitance, -ve remove capacitance)</t>
  </si>
  <si>
    <t>Highlighted cells can be modified according to your system</t>
  </si>
  <si>
    <r>
      <t>Load Reactive Power Q</t>
    </r>
    <r>
      <rPr>
        <vertAlign val="subscript"/>
        <sz val="11"/>
        <color theme="1"/>
        <rFont val="Tahoma"/>
        <family val="2"/>
      </rPr>
      <t>load</t>
    </r>
    <r>
      <rPr>
        <sz val="11"/>
        <color theme="1"/>
        <rFont val="Tahoma"/>
        <family val="2"/>
      </rPr>
      <t xml:space="preserve"> (kilo var)</t>
    </r>
  </si>
  <si>
    <r>
      <t>Load Power P</t>
    </r>
    <r>
      <rPr>
        <vertAlign val="subscript"/>
        <sz val="11"/>
        <color theme="1"/>
        <rFont val="Tahoma"/>
        <family val="2"/>
      </rPr>
      <t>load</t>
    </r>
    <r>
      <rPr>
        <sz val="11"/>
        <color theme="1"/>
        <rFont val="Tahoma"/>
        <family val="2"/>
      </rPr>
      <t xml:space="preserve"> (kilo Watt)</t>
    </r>
  </si>
  <si>
    <r>
      <t>Supply Power P</t>
    </r>
    <r>
      <rPr>
        <vertAlign val="subscript"/>
        <sz val="11"/>
        <color theme="1"/>
        <rFont val="Tahoma"/>
        <family val="2"/>
      </rPr>
      <t>supply</t>
    </r>
    <r>
      <rPr>
        <sz val="11"/>
        <color theme="1"/>
        <rFont val="Tahoma"/>
        <family val="2"/>
      </rPr>
      <t xml:space="preserve"> (kilo Watt)</t>
    </r>
  </si>
  <si>
    <r>
      <t>Supply Reactive Power Q</t>
    </r>
    <r>
      <rPr>
        <vertAlign val="subscript"/>
        <sz val="11"/>
        <color theme="1"/>
        <rFont val="Tahoma"/>
        <family val="2"/>
      </rPr>
      <t>supply</t>
    </r>
    <r>
      <rPr>
        <sz val="11"/>
        <color theme="1"/>
        <rFont val="Tahoma"/>
        <family val="2"/>
      </rPr>
      <t xml:space="preserve"> (kilo var)</t>
    </r>
  </si>
  <si>
    <r>
      <t>LoadCurrent I</t>
    </r>
    <r>
      <rPr>
        <vertAlign val="subscript"/>
        <sz val="11"/>
        <color theme="1"/>
        <rFont val="Tahoma"/>
        <family val="2"/>
      </rPr>
      <t>load</t>
    </r>
    <r>
      <rPr>
        <sz val="11"/>
        <color theme="1"/>
        <rFont val="Tahoma"/>
        <family val="2"/>
      </rPr>
      <t xml:space="preserve"> (Amp)</t>
    </r>
  </si>
  <si>
    <r>
      <t>Supply Current I</t>
    </r>
    <r>
      <rPr>
        <vertAlign val="subscript"/>
        <sz val="11"/>
        <color theme="1"/>
        <rFont val="Tahoma"/>
        <family val="2"/>
      </rPr>
      <t>load</t>
    </r>
    <r>
      <rPr>
        <sz val="11"/>
        <color theme="1"/>
        <rFont val="Tahoma"/>
        <family val="2"/>
      </rPr>
      <t xml:space="preserve"> + I</t>
    </r>
    <r>
      <rPr>
        <vertAlign val="subscript"/>
        <sz val="11"/>
        <color theme="1"/>
        <rFont val="Tahoma"/>
        <family val="2"/>
      </rPr>
      <t>react</t>
    </r>
    <r>
      <rPr>
        <sz val="11"/>
        <color theme="1"/>
        <rFont val="Tahoma"/>
        <family val="2"/>
      </rPr>
      <t xml:space="preserve"> (Amp)</t>
    </r>
  </si>
  <si>
    <t>A</t>
  </si>
  <si>
    <r>
      <t>Supply Apparent Power S</t>
    </r>
    <r>
      <rPr>
        <vertAlign val="subscript"/>
        <sz val="11"/>
        <color theme="1"/>
        <rFont val="Tahoma"/>
        <family val="2"/>
      </rPr>
      <t>supply</t>
    </r>
    <r>
      <rPr>
        <sz val="11"/>
        <color theme="1"/>
        <rFont val="Tahoma"/>
        <family val="2"/>
      </rPr>
      <t xml:space="preserve"> (kilo VA)</t>
    </r>
  </si>
  <si>
    <r>
      <t>Load Apparent Power S</t>
    </r>
    <r>
      <rPr>
        <vertAlign val="subscript"/>
        <sz val="11"/>
        <color theme="1"/>
        <rFont val="Tahoma"/>
        <family val="2"/>
      </rPr>
      <t>load</t>
    </r>
    <r>
      <rPr>
        <sz val="11"/>
        <color theme="1"/>
        <rFont val="Tahoma"/>
        <family val="2"/>
      </rPr>
      <t xml:space="preserve"> (kilo VA)</t>
    </r>
  </si>
  <si>
    <t>Show voltage as : select V or kV</t>
  </si>
  <si>
    <t>Show load as : select as A, kA, kW or kVA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</si>
</sst>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0.0000_ ;[Red]\-0.0000\ "/>
    <numFmt numFmtId="165" formatCode="0.00_ ;[Red]\-0.00\ "/>
    <numFmt numFmtId="166" formatCode="0\ \k\W"/>
    <numFmt numFmtId="167" formatCode="0\ \k\V\A"/>
    <numFmt numFmtId="168" formatCode="0\ \k\v\a\r"/>
    <numFmt numFmtId="169" formatCode="0\ \V"/>
    <numFmt numFmtId="170" formatCode="0.00\ \A"/>
    <numFmt numFmtId="171" formatCode="0.000"/>
    <numFmt numFmtId="172" formatCode="0\ &quot;Hz&quot;"/>
    <numFmt numFmtId="173" formatCode="0.00\ &quot;$/kWh&quot;"/>
    <numFmt numFmtId="174" formatCode="&quot;$&quot;#,##0"/>
    <numFmt numFmtId="175" formatCode="0\ &quot;$/kVA&quot;"/>
    <numFmt numFmtId="176" formatCode="0.000\ &quot;uF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vertAlign val="subscript"/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Protection="1"/>
    <xf numFmtId="169" fontId="1" fillId="0" borderId="4" xfId="0" applyNumberFormat="1" applyFont="1" applyBorder="1" applyProtection="1"/>
    <xf numFmtId="170" fontId="1" fillId="0" borderId="4" xfId="0" applyNumberFormat="1" applyFont="1" applyBorder="1" applyProtection="1"/>
    <xf numFmtId="166" fontId="1" fillId="0" borderId="4" xfId="0" applyNumberFormat="1" applyFont="1" applyBorder="1" applyProtection="1"/>
    <xf numFmtId="168" fontId="1" fillId="0" borderId="4" xfId="0" applyNumberFormat="1" applyFont="1" applyBorder="1" applyProtection="1"/>
    <xf numFmtId="167" fontId="1" fillId="0" borderId="4" xfId="0" applyNumberFormat="1" applyFont="1" applyBorder="1" applyProtection="1"/>
    <xf numFmtId="0" fontId="3" fillId="0" borderId="0" xfId="0" applyFont="1" applyProtection="1"/>
    <xf numFmtId="166" fontId="3" fillId="0" borderId="0" xfId="0" applyNumberFormat="1" applyFont="1" applyProtection="1"/>
    <xf numFmtId="174" fontId="1" fillId="0" borderId="4" xfId="0" applyNumberFormat="1" applyFont="1" applyBorder="1" applyProtection="1"/>
    <xf numFmtId="168" fontId="3" fillId="0" borderId="0" xfId="0" applyNumberFormat="1" applyFont="1" applyProtection="1"/>
    <xf numFmtId="174" fontId="1" fillId="0" borderId="6" xfId="0" applyNumberFormat="1" applyFont="1" applyBorder="1" applyProtection="1"/>
    <xf numFmtId="0" fontId="1" fillId="0" borderId="0" xfId="0" applyFont="1" applyAlignment="1" applyProtection="1">
      <alignment vertical="top"/>
    </xf>
    <xf numFmtId="164" fontId="1" fillId="0" borderId="0" xfId="0" applyNumberFormat="1" applyFont="1" applyAlignment="1" applyProtection="1">
      <alignment vertical="top"/>
    </xf>
    <xf numFmtId="165" fontId="1" fillId="0" borderId="0" xfId="0" applyNumberFormat="1" applyFont="1" applyAlignment="1" applyProtection="1">
      <alignment vertical="top"/>
    </xf>
    <xf numFmtId="166" fontId="1" fillId="0" borderId="4" xfId="0" applyNumberFormat="1" applyFont="1" applyBorder="1" applyAlignment="1" applyProtection="1">
      <alignment vertical="top"/>
    </xf>
    <xf numFmtId="176" fontId="1" fillId="0" borderId="4" xfId="0" applyNumberFormat="1" applyFont="1" applyBorder="1" applyAlignment="1" applyProtection="1">
      <alignment vertical="top"/>
    </xf>
    <xf numFmtId="174" fontId="1" fillId="0" borderId="4" xfId="0" applyNumberFormat="1" applyFont="1" applyBorder="1" applyAlignment="1" applyProtection="1">
      <alignment vertical="top"/>
    </xf>
    <xf numFmtId="0" fontId="1" fillId="2" borderId="2" xfId="0" applyFont="1" applyFill="1" applyBorder="1" applyProtection="1">
      <protection locked="0"/>
    </xf>
    <xf numFmtId="171" fontId="1" fillId="2" borderId="4" xfId="0" applyNumberFormat="1" applyFont="1" applyFill="1" applyBorder="1" applyProtection="1">
      <protection locked="0"/>
    </xf>
    <xf numFmtId="172" fontId="1" fillId="2" borderId="4" xfId="0" applyNumberFormat="1" applyFont="1" applyFill="1" applyBorder="1" applyAlignment="1" applyProtection="1">
      <alignment vertical="top"/>
      <protection locked="0"/>
    </xf>
    <xf numFmtId="0" fontId="1" fillId="2" borderId="4" xfId="0" applyFont="1" applyFill="1" applyBorder="1" applyProtection="1">
      <protection locked="0"/>
    </xf>
    <xf numFmtId="173" fontId="1" fillId="3" borderId="4" xfId="0" applyNumberFormat="1" applyFont="1" applyFill="1" applyBorder="1" applyProtection="1">
      <protection locked="0"/>
    </xf>
    <xf numFmtId="175" fontId="1" fillId="3" borderId="4" xfId="0" applyNumberFormat="1" applyFont="1" applyFill="1" applyBorder="1" applyProtection="1">
      <protection locked="0"/>
    </xf>
    <xf numFmtId="1" fontId="1" fillId="3" borderId="4" xfId="0" applyNumberFormat="1" applyFont="1" applyFill="1" applyBorder="1" applyProtection="1">
      <protection locked="0"/>
    </xf>
    <xf numFmtId="174" fontId="1" fillId="0" borderId="6" xfId="0" applyNumberFormat="1" applyFont="1" applyFill="1" applyBorder="1" applyAlignment="1" applyProtection="1">
      <alignment vertical="top"/>
    </xf>
    <xf numFmtId="0" fontId="1" fillId="2" borderId="4" xfId="0" applyFont="1" applyFill="1" applyBorder="1" applyAlignment="1" applyProtection="1">
      <alignment horizontal="right"/>
      <protection locked="0"/>
    </xf>
    <xf numFmtId="165" fontId="3" fillId="0" borderId="0" xfId="0" applyNumberFormat="1" applyFont="1" applyAlignment="1" applyProtection="1">
      <alignment vertical="top"/>
    </xf>
    <xf numFmtId="164" fontId="3" fillId="0" borderId="0" xfId="0" applyNumberFormat="1" applyFont="1" applyAlignment="1" applyProtection="1">
      <alignment vertical="top"/>
    </xf>
    <xf numFmtId="49" fontId="1" fillId="0" borderId="0" xfId="0" applyNumberFormat="1" applyFont="1" applyAlignment="1" applyProtection="1">
      <alignment vertical="top"/>
    </xf>
    <xf numFmtId="49" fontId="1" fillId="0" borderId="1" xfId="0" applyNumberFormat="1" applyFont="1" applyBorder="1" applyProtection="1"/>
    <xf numFmtId="49" fontId="1" fillId="0" borderId="3" xfId="0" applyNumberFormat="1" applyFont="1" applyBorder="1" applyProtection="1"/>
    <xf numFmtId="49" fontId="1" fillId="0" borderId="5" xfId="0" applyNumberFormat="1" applyFont="1" applyBorder="1" applyProtection="1"/>
    <xf numFmtId="49" fontId="1" fillId="0" borderId="1" xfId="0" applyNumberFormat="1" applyFont="1" applyBorder="1" applyAlignment="1" applyProtection="1">
      <alignment vertical="top"/>
    </xf>
    <xf numFmtId="49" fontId="1" fillId="0" borderId="7" xfId="0" applyNumberFormat="1" applyFont="1" applyBorder="1" applyAlignment="1" applyProtection="1">
      <alignment vertical="top"/>
    </xf>
    <xf numFmtId="49" fontId="1" fillId="0" borderId="3" xfId="0" applyNumberFormat="1" applyFont="1" applyBorder="1" applyAlignment="1" applyProtection="1">
      <alignment vertical="top"/>
    </xf>
    <xf numFmtId="49" fontId="1" fillId="0" borderId="5" xfId="0" applyNumberFormat="1" applyFont="1" applyBorder="1" applyAlignment="1" applyProtection="1">
      <alignment vertical="top"/>
    </xf>
    <xf numFmtId="49" fontId="1" fillId="0" borderId="8" xfId="0" applyNumberFormat="1" applyFont="1" applyBorder="1" applyAlignment="1" applyProtection="1">
      <alignment vertical="top"/>
    </xf>
    <xf numFmtId="170" fontId="1" fillId="0" borderId="9" xfId="0" applyNumberFormat="1" applyFont="1" applyBorder="1" applyProtection="1"/>
    <xf numFmtId="168" fontId="4" fillId="0" borderId="11" xfId="0" applyNumberFormat="1" applyFont="1" applyBorder="1" applyAlignment="1" applyProtection="1">
      <alignment vertical="top"/>
    </xf>
    <xf numFmtId="49" fontId="4" fillId="0" borderId="10" xfId="0" applyNumberFormat="1" applyFont="1" applyBorder="1" applyAlignment="1" applyProtection="1">
      <alignment vertical="top"/>
    </xf>
    <xf numFmtId="0" fontId="1" fillId="0" borderId="0" xfId="0" applyFont="1" applyAlignment="1" applyProtection="1">
      <alignment horizontal="center" vertical="top"/>
    </xf>
  </cellXfs>
  <cellStyles count="1">
    <cellStyle name="Normal" xfId="0" builtinId="0"/>
  </cellStyles>
  <dxfs count="6">
    <dxf>
      <numFmt numFmtId="169" formatCode="0\ \V"/>
    </dxf>
    <dxf>
      <numFmt numFmtId="177" formatCode="0.0\ \k\V"/>
    </dxf>
    <dxf>
      <numFmt numFmtId="166" formatCode="0\ \k\W"/>
    </dxf>
    <dxf>
      <numFmt numFmtId="167" formatCode="0\ \k\V\A"/>
    </dxf>
    <dxf>
      <numFmt numFmtId="178" formatCode="0\ \k\A"/>
    </dxf>
    <dxf>
      <numFmt numFmtId="179" formatCode="0\ \A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61791139743896"/>
          <c:y val="2.885644551755245E-2"/>
          <c:w val="0.78412964288554843"/>
          <c:h val="0.79734016928055962"/>
        </c:manualLayout>
      </c:layout>
      <c:scatterChart>
        <c:scatterStyle val="smoothMarker"/>
        <c:varyColors val="0"/>
        <c:ser>
          <c:idx val="1"/>
          <c:order val="0"/>
          <c:tx>
            <c:v>Pload (kW)</c:v>
          </c:tx>
          <c:spPr>
            <a:ln w="50800">
              <a:solidFill>
                <a:srgbClr val="7030A0"/>
              </a:solidFill>
              <a:tailEnd type="triangle"/>
            </a:ln>
          </c:spPr>
          <c:marker>
            <c:symbol val="none"/>
          </c:marker>
          <c:dPt>
            <c:idx val="1"/>
            <c:bubble3D val="0"/>
            <c:spPr>
              <a:ln w="76200">
                <a:solidFill>
                  <a:srgbClr val="7030A0"/>
                </a:solidFill>
                <a:tailEnd type="triangle"/>
              </a:ln>
            </c:spPr>
          </c:dPt>
          <c:xVal>
            <c:numRef>
              <c:f>Sheet1!$G$17:$H$17</c:f>
              <c:numCache>
                <c:formatCode>0\ \k\W</c:formatCode>
                <c:ptCount val="2"/>
                <c:pt idx="0" formatCode="General">
                  <c:v>0</c:v>
                </c:pt>
                <c:pt idx="1">
                  <c:v>20900</c:v>
                </c:pt>
              </c:numCache>
            </c:numRef>
          </c:xVal>
          <c:yVal>
            <c:numRef>
              <c:f>Sheet1!$G$18:$H$18</c:f>
              <c:numCache>
                <c:formatCode>0\ \k\W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1"/>
          <c:tx>
            <c:v>Qload (kvar)</c:v>
          </c:tx>
          <c:spPr>
            <a:ln w="76200">
              <a:solidFill>
                <a:schemeClr val="accent1">
                  <a:lumMod val="75000"/>
                </a:schemeClr>
              </a:solidFill>
              <a:tailEnd type="arrow"/>
            </a:ln>
          </c:spPr>
          <c:marker>
            <c:symbol val="none"/>
          </c:marker>
          <c:xVal>
            <c:numRef>
              <c:f>Sheet1!$K$17:$L$17</c:f>
              <c:numCache>
                <c:formatCode>0\ \k\W</c:formatCode>
                <c:ptCount val="2"/>
                <c:pt idx="0">
                  <c:v>20900</c:v>
                </c:pt>
                <c:pt idx="1">
                  <c:v>20900</c:v>
                </c:pt>
              </c:numCache>
            </c:numRef>
          </c:xVal>
          <c:yVal>
            <c:numRef>
              <c:f>Sheet1!$K$18:$L$18</c:f>
              <c:numCache>
                <c:formatCode>0\ \k\v\a\r</c:formatCode>
                <c:ptCount val="2"/>
                <c:pt idx="0" formatCode="0\ \k\W">
                  <c:v>0</c:v>
                </c:pt>
                <c:pt idx="1">
                  <c:v>-6869.4977982382379</c:v>
                </c:pt>
              </c:numCache>
            </c:numRef>
          </c:yVal>
          <c:smooth val="1"/>
        </c:ser>
        <c:ser>
          <c:idx val="2"/>
          <c:order val="2"/>
          <c:tx>
            <c:v>Sload</c:v>
          </c:tx>
          <c:spPr>
            <a:ln w="76200">
              <a:solidFill>
                <a:srgbClr val="FF0000"/>
              </a:solidFill>
              <a:tailEnd type="stealth"/>
            </a:ln>
          </c:spPr>
          <c:marker>
            <c:symbol val="none"/>
          </c:marker>
          <c:dLbls>
            <c:dLbl>
              <c:idx val="0"/>
              <c:delete val="1"/>
            </c:dLbl>
            <c:spPr>
              <a:ln>
                <a:solidFill>
                  <a:srgbClr val="FF0000"/>
                </a:solidFill>
              </a:ln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1"/>
            <c:showPercent val="0"/>
            <c:showBubbleSize val="0"/>
            <c:showLeaderLines val="0"/>
          </c:dLbls>
          <c:xVal>
            <c:numRef>
              <c:f>Sheet1!$M$17:$N$17</c:f>
              <c:numCache>
                <c:formatCode>0\ \k\W</c:formatCode>
                <c:ptCount val="2"/>
                <c:pt idx="0" formatCode="General">
                  <c:v>0</c:v>
                </c:pt>
                <c:pt idx="1">
                  <c:v>20900</c:v>
                </c:pt>
              </c:numCache>
            </c:numRef>
          </c:xVal>
          <c:yVal>
            <c:numRef>
              <c:f>Sheet1!$M$18:$N$18</c:f>
              <c:numCache>
                <c:formatCode>0\ \k\v\a\r</c:formatCode>
                <c:ptCount val="2"/>
                <c:pt idx="0" formatCode="General">
                  <c:v>0</c:v>
                </c:pt>
                <c:pt idx="1">
                  <c:v>-6869.4977982382379</c:v>
                </c:pt>
              </c:numCache>
            </c:numRef>
          </c:yVal>
          <c:smooth val="1"/>
        </c:ser>
        <c:ser>
          <c:idx val="3"/>
          <c:order val="3"/>
          <c:tx>
            <c:v>Qsupply (kvar)</c:v>
          </c:tx>
          <c:spPr>
            <a:ln w="38100">
              <a:solidFill>
                <a:schemeClr val="accent5">
                  <a:lumMod val="60000"/>
                  <a:lumOff val="40000"/>
                </a:schemeClr>
              </a:solidFill>
              <a:tailEnd type="arrow"/>
            </a:ln>
          </c:spPr>
          <c:marker>
            <c:symbol val="none"/>
          </c:marker>
          <c:xVal>
            <c:numRef>
              <c:f>Sheet1!$O$17:$P$17</c:f>
              <c:numCache>
                <c:formatCode>0\ \k\W</c:formatCode>
                <c:ptCount val="2"/>
                <c:pt idx="0">
                  <c:v>20900</c:v>
                </c:pt>
                <c:pt idx="1">
                  <c:v>20900</c:v>
                </c:pt>
              </c:numCache>
            </c:numRef>
          </c:xVal>
          <c:yVal>
            <c:numRef>
              <c:f>Sheet1!$O$18:$P$18</c:f>
              <c:numCache>
                <c:formatCode>0\ \k\v\a\r</c:formatCode>
                <c:ptCount val="2"/>
                <c:pt idx="0" formatCode="General">
                  <c:v>0</c:v>
                </c:pt>
                <c:pt idx="1">
                  <c:v>-2977.3009589223593</c:v>
                </c:pt>
              </c:numCache>
            </c:numRef>
          </c:yVal>
          <c:smooth val="1"/>
        </c:ser>
        <c:ser>
          <c:idx val="4"/>
          <c:order val="4"/>
          <c:tx>
            <c:v>Ssupply</c:v>
          </c:tx>
          <c:spPr>
            <a:ln w="76200">
              <a:solidFill>
                <a:srgbClr val="00B050"/>
              </a:solidFill>
              <a:tailEnd type="stealth"/>
            </a:ln>
          </c:spPr>
          <c:marker>
            <c:symbol val="none"/>
          </c:marker>
          <c:dLbls>
            <c:dLbl>
              <c:idx val="0"/>
              <c:delete val="1"/>
            </c:dLbl>
            <c:spPr>
              <a:ln>
                <a:solidFill>
                  <a:srgbClr val="00B050"/>
                </a:solidFill>
              </a:ln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1"/>
            <c:showPercent val="0"/>
            <c:showBubbleSize val="0"/>
            <c:showLeaderLines val="0"/>
          </c:dLbls>
          <c:xVal>
            <c:numRef>
              <c:f>Sheet1!$Q$17:$R$17</c:f>
              <c:numCache>
                <c:formatCode>0\ \k\W</c:formatCode>
                <c:ptCount val="2"/>
                <c:pt idx="0" formatCode="General">
                  <c:v>0</c:v>
                </c:pt>
                <c:pt idx="1">
                  <c:v>20900</c:v>
                </c:pt>
              </c:numCache>
            </c:numRef>
          </c:xVal>
          <c:yVal>
            <c:numRef>
              <c:f>Sheet1!$Q$18:$R$18</c:f>
              <c:numCache>
                <c:formatCode>0\ \k\v\a\r</c:formatCode>
                <c:ptCount val="2"/>
                <c:pt idx="0" formatCode="General">
                  <c:v>0</c:v>
                </c:pt>
                <c:pt idx="1">
                  <c:v>-2977.3009589223593</c:v>
                </c:pt>
              </c:numCache>
            </c:numRef>
          </c:yVal>
          <c:smooth val="1"/>
        </c:ser>
        <c:ser>
          <c:idx val="5"/>
          <c:order val="5"/>
          <c:tx>
            <c:v>Qreact</c:v>
          </c:tx>
          <c:spPr>
            <a:ln w="50800">
              <a:tailEnd type="arrow"/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2.0185551309525721E-3"/>
                  <c:y val="2.5990897864776111E-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</c:dLbl>
            <c:spPr>
              <a:ln>
                <a:solidFill>
                  <a:schemeClr val="accent6">
                    <a:lumMod val="75000"/>
                  </a:schemeClr>
                </a:solidFill>
              </a:ln>
            </c:spPr>
            <c:txPr>
              <a:bodyPr/>
              <a:lstStyle/>
              <a:p>
                <a:pPr>
                  <a:defRPr sz="1100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xVal>
            <c:numRef>
              <c:f>Sheet1!$I$17:$J$17</c:f>
              <c:numCache>
                <c:formatCode>0\ \k\W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Sheet1!$I$18:$J$18</c:f>
              <c:numCache>
                <c:formatCode>0\ \k\v\a\r</c:formatCode>
                <c:ptCount val="2"/>
                <c:pt idx="0" formatCode="0\ \k\W">
                  <c:v>0</c:v>
                </c:pt>
                <c:pt idx="1">
                  <c:v>3892.1968393158786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986048"/>
        <c:axId val="161987968"/>
      </c:scatterChart>
      <c:valAx>
        <c:axId val="161986048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100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 sz="1100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rPr>
                  <a:t>Power (kW)</a:t>
                </a:r>
              </a:p>
            </c:rich>
          </c:tx>
          <c:layout>
            <c:manualLayout>
              <c:xMode val="edge"/>
              <c:yMode val="edge"/>
              <c:x val="0.87227869243617273"/>
              <c:y val="0.280387759637813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/>
          <a:lstStyle/>
          <a:p>
            <a:pPr>
              <a:defRPr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61987968"/>
        <c:crosses val="autoZero"/>
        <c:crossBetween val="midCat"/>
      </c:valAx>
      <c:valAx>
        <c:axId val="16198796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 sz="1100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rPr>
                  <a:t>Reactive power (kvar)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61986048"/>
        <c:crosses val="autoZero"/>
        <c:crossBetween val="midCat"/>
      </c:valAx>
    </c:plotArea>
    <c:legend>
      <c:legendPos val="b"/>
      <c:layout/>
      <c:overlay val="0"/>
      <c:txPr>
        <a:bodyPr/>
        <a:lstStyle/>
        <a:p>
          <a:pPr>
            <a:defRPr sz="11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28575"/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33</xdr:row>
      <xdr:rowOff>85724</xdr:rowOff>
    </xdr:from>
    <xdr:to>
      <xdr:col>2</xdr:col>
      <xdr:colOff>19050</xdr:colOff>
      <xdr:row>59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0.39091</cdr:x>
      <cdr:y>0.02534</cdr:y>
    </cdr:from>
    <cdr:to>
      <cdr:x>0.6697</cdr:x>
      <cdr:y>0.07602</cdr:y>
    </cdr:to>
    <cdr:sp macro="" textlink="Sheet1!$G$10">
      <cdr:nvSpPr>
        <cdr:cNvPr id="3" name="TextBox 2"/>
        <cdr:cNvSpPr txBox="1"/>
      </cdr:nvSpPr>
      <cdr:spPr>
        <a:xfrm xmlns:a="http://schemas.openxmlformats.org/drawingml/2006/main">
          <a:off x="2457450" y="123826"/>
          <a:ext cx="17526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3F82B3F4-8724-437F-8DF3-7008F5744757}" type="TxLink">
            <a:rPr lang="en-US" sz="11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rPr>
            <a:pPr/>
            <a:t>Sload =22000 kVA , PF = 0.95 Lagging</a:t>
          </a:fld>
          <a:endParaRPr lang="en-AU" sz="1100"/>
        </a:p>
      </cdr:txBody>
    </cdr:sp>
  </cdr:relSizeAnchor>
  <cdr:relSizeAnchor xmlns:cdr="http://schemas.openxmlformats.org/drawingml/2006/chartDrawing">
    <cdr:from>
      <cdr:x>0.39091</cdr:x>
      <cdr:y>0.06628</cdr:y>
    </cdr:from>
    <cdr:to>
      <cdr:x>0.69697</cdr:x>
      <cdr:y>0.11891</cdr:y>
    </cdr:to>
    <cdr:sp macro="" textlink="Sheet1!$G$14">
      <cdr:nvSpPr>
        <cdr:cNvPr id="4" name="TextBox 3"/>
        <cdr:cNvSpPr txBox="1"/>
      </cdr:nvSpPr>
      <cdr:spPr>
        <a:xfrm xmlns:a="http://schemas.openxmlformats.org/drawingml/2006/main">
          <a:off x="2457450" y="323851"/>
          <a:ext cx="192405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5D76D686-01A5-48EB-9BD5-970B874388DD}" type="TxLink">
            <a:rPr lang="en-US" sz="11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rPr>
            <a:pPr/>
            <a:t>Ssupply = 21111 kVA, PF = 0.99 Lagging</a:t>
          </a:fld>
          <a:endParaRPr lang="en-AU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4"/>
  <sheetViews>
    <sheetView showGridLines="0" tabSelected="1" zoomScaleNormal="100" workbookViewId="0">
      <selection sqref="A1:B1"/>
    </sheetView>
  </sheetViews>
  <sheetFormatPr defaultColWidth="10.7109375" defaultRowHeight="15" customHeight="1" x14ac:dyDescent="0.25"/>
  <cols>
    <col min="1" max="1" width="70.7109375" style="12" customWidth="1"/>
    <col min="2" max="2" width="23.7109375" style="12" customWidth="1"/>
    <col min="3" max="3" width="19.28515625" style="12" customWidth="1"/>
    <col min="4" max="4" width="13.5703125" style="13" customWidth="1"/>
    <col min="5" max="5" width="10.85546875" style="14" bestFit="1" customWidth="1"/>
    <col min="6" max="6" width="10.85546875" style="27" bestFit="1" customWidth="1"/>
    <col min="7" max="7" width="21" style="27" customWidth="1"/>
    <col min="8" max="8" width="10.85546875" style="27" bestFit="1" customWidth="1"/>
    <col min="9" max="10" width="10.85546875" style="27" customWidth="1"/>
    <col min="11" max="11" width="12.28515625" style="27" bestFit="1" customWidth="1"/>
    <col min="12" max="12" width="13" style="27" customWidth="1"/>
    <col min="13" max="13" width="4.85546875" style="28" customWidth="1"/>
    <col min="14" max="14" width="14.28515625" style="28" customWidth="1"/>
    <col min="15" max="16" width="10.85546875" style="28" bestFit="1" customWidth="1"/>
    <col min="17" max="17" width="15.28515625" style="28" bestFit="1" customWidth="1"/>
    <col min="18" max="18" width="9.85546875" style="28" bestFit="1" customWidth="1"/>
    <col min="19" max="20" width="10.85546875" style="27" bestFit="1" customWidth="1"/>
    <col min="21" max="25" width="10.85546875" style="27" customWidth="1"/>
    <col min="26" max="26" width="10.85546875" style="14" customWidth="1"/>
    <col min="27" max="27" width="16.140625" style="14" bestFit="1" customWidth="1"/>
    <col min="28" max="28" width="10.7109375" style="14"/>
    <col min="29" max="16384" width="10.7109375" style="12"/>
  </cols>
  <sheetData>
    <row r="1" spans="1:25" ht="15" customHeight="1" x14ac:dyDescent="0.25">
      <c r="A1" s="41" t="s">
        <v>22</v>
      </c>
      <c r="B1" s="41"/>
    </row>
    <row r="2" spans="1:25" ht="15" customHeight="1" thickBot="1" x14ac:dyDescent="0.3">
      <c r="A2" s="29"/>
    </row>
    <row r="3" spans="1:25" s="1" customFormat="1" ht="15" customHeight="1" thickTop="1" x14ac:dyDescent="0.2">
      <c r="A3" s="30" t="s">
        <v>32</v>
      </c>
      <c r="B3" s="18" t="s">
        <v>3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s="1" customFormat="1" ht="15" customHeight="1" x14ac:dyDescent="0.2">
      <c r="A4" s="31" t="s">
        <v>1</v>
      </c>
      <c r="B4" s="19">
        <v>22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s="1" customFormat="1" ht="15" customHeight="1" x14ac:dyDescent="0.2">
      <c r="A5" s="31" t="s">
        <v>0</v>
      </c>
      <c r="B5" s="20">
        <v>50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s="1" customFormat="1" ht="15" customHeight="1" x14ac:dyDescent="0.2">
      <c r="A6" s="31" t="s">
        <v>33</v>
      </c>
      <c r="B6" s="21" t="s">
        <v>29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s="1" customFormat="1" ht="15" customHeight="1" x14ac:dyDescent="0.2">
      <c r="A7" s="31" t="s">
        <v>2</v>
      </c>
      <c r="B7" s="21">
        <v>1000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s="1" customFormat="1" ht="15" customHeight="1" x14ac:dyDescent="0.3">
      <c r="A8" s="31" t="s">
        <v>17</v>
      </c>
      <c r="B8" s="21">
        <v>0.95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s="1" customFormat="1" ht="15" customHeight="1" x14ac:dyDescent="0.2">
      <c r="A9" s="31" t="s">
        <v>16</v>
      </c>
      <c r="B9" s="26" t="s">
        <v>19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s="1" customFormat="1" ht="15" customHeight="1" x14ac:dyDescent="0.2">
      <c r="A10" s="31" t="s">
        <v>4</v>
      </c>
      <c r="B10" s="2">
        <f>IF(B3="V",B4,B4*1000)</f>
        <v>22000</v>
      </c>
      <c r="F10" s="7"/>
      <c r="G10" s="7" t="str">
        <f>CONCATENATE("Sload =",B13," kVA , PF = ",B8," ",B9)</f>
        <v>Sload =22000 kVA , PF = 0.95 Lagging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s="1" customFormat="1" ht="15" customHeight="1" x14ac:dyDescent="0.3">
      <c r="A11" s="31" t="s">
        <v>24</v>
      </c>
      <c r="B11" s="4">
        <f>B13*B8</f>
        <v>20900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s="1" customFormat="1" ht="15" customHeight="1" x14ac:dyDescent="0.3">
      <c r="A12" s="31" t="s">
        <v>23</v>
      </c>
      <c r="B12" s="5">
        <f>IF(B9="Lagging",-SQRT(POWER(B13,2)-POWER(B11,2)),SQRT(POWER(B13,2)-POWER(B11,2)))</f>
        <v>-6869.4977982382379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s="1" customFormat="1" ht="15" customHeight="1" x14ac:dyDescent="0.3">
      <c r="A13" s="31" t="s">
        <v>31</v>
      </c>
      <c r="B13" s="6">
        <f>ROUND(B10*B14/1000,0)</f>
        <v>22000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s="1" customFormat="1" ht="17.25" x14ac:dyDescent="0.3">
      <c r="A14" s="31" t="s">
        <v>27</v>
      </c>
      <c r="B14" s="3">
        <f>IF(B6="A",B7,IF(B6="kA",B7*1000,IF(AND(B3="V",B6="kVA"),B7*1000/B4,IF(AND(B3="kV",B6="kVA"),B7*1000/(B4*1000),IF(AND(B3="V",B6="kW"),(B7/B8)*1000/B4,((B7/B8)*1000/(B4*1000)))))))</f>
        <v>1000</v>
      </c>
      <c r="F14" s="7"/>
      <c r="G14" s="7" t="str">
        <f>CONCATENATE("Ssupply = ",B26," kVA, PF = ",B22," ",B23)</f>
        <v>Ssupply = 21111 kVA, PF = 0.99 Lagging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s="1" customFormat="1" ht="15" customHeight="1" x14ac:dyDescent="0.2">
      <c r="A15" s="31" t="s">
        <v>7</v>
      </c>
      <c r="B15" s="22">
        <v>0.5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s="1" customFormat="1" ht="15" customHeight="1" x14ac:dyDescent="0.2">
      <c r="A16" s="31" t="s">
        <v>6</v>
      </c>
      <c r="B16" s="23">
        <v>100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6" s="1" customFormat="1" ht="15" customHeight="1" x14ac:dyDescent="0.2">
      <c r="A17" s="31" t="s">
        <v>15</v>
      </c>
      <c r="B17" s="24">
        <v>100</v>
      </c>
      <c r="F17" s="7"/>
      <c r="G17" s="7">
        <v>0</v>
      </c>
      <c r="H17" s="8">
        <f>B11</f>
        <v>20900</v>
      </c>
      <c r="I17" s="8">
        <v>0</v>
      </c>
      <c r="J17" s="8">
        <v>0</v>
      </c>
      <c r="K17" s="8">
        <f>B11</f>
        <v>20900</v>
      </c>
      <c r="L17" s="8">
        <f>B11</f>
        <v>20900</v>
      </c>
      <c r="M17" s="7">
        <v>0</v>
      </c>
      <c r="N17" s="8">
        <f>B11</f>
        <v>20900</v>
      </c>
      <c r="O17" s="8">
        <f>B11</f>
        <v>20900</v>
      </c>
      <c r="P17" s="8">
        <f>B11</f>
        <v>20900</v>
      </c>
      <c r="Q17" s="7">
        <v>0</v>
      </c>
      <c r="R17" s="8">
        <f>B11</f>
        <v>20900</v>
      </c>
      <c r="S17" s="7"/>
      <c r="T17" s="7"/>
      <c r="U17" s="7"/>
      <c r="V17" s="7"/>
      <c r="W17" s="7"/>
      <c r="X17" s="7"/>
      <c r="Y17" s="7"/>
    </row>
    <row r="18" spans="1:26" s="1" customFormat="1" ht="15" customHeight="1" x14ac:dyDescent="0.2">
      <c r="A18" s="31" t="s">
        <v>10</v>
      </c>
      <c r="B18" s="9">
        <f>B15*B11*B17</f>
        <v>1045000</v>
      </c>
      <c r="F18" s="7"/>
      <c r="G18" s="7">
        <v>0</v>
      </c>
      <c r="H18" s="8">
        <v>0</v>
      </c>
      <c r="I18" s="8">
        <v>0</v>
      </c>
      <c r="J18" s="10">
        <f>B28</f>
        <v>3892.1968393158786</v>
      </c>
      <c r="K18" s="8">
        <v>0</v>
      </c>
      <c r="L18" s="10">
        <f>B12</f>
        <v>-6869.4977982382379</v>
      </c>
      <c r="M18" s="7">
        <v>0</v>
      </c>
      <c r="N18" s="10">
        <f>B12</f>
        <v>-6869.4977982382379</v>
      </c>
      <c r="O18" s="7">
        <v>0</v>
      </c>
      <c r="P18" s="10">
        <f>B25</f>
        <v>-2977.3009589223593</v>
      </c>
      <c r="Q18" s="7">
        <v>0</v>
      </c>
      <c r="R18" s="10">
        <f>B25</f>
        <v>-2977.3009589223593</v>
      </c>
      <c r="S18" s="7"/>
      <c r="T18" s="7"/>
      <c r="U18" s="7"/>
      <c r="V18" s="7"/>
      <c r="W18" s="7"/>
      <c r="X18" s="7"/>
      <c r="Y18" s="7"/>
    </row>
    <row r="19" spans="1:26" s="1" customFormat="1" ht="15" customHeight="1" x14ac:dyDescent="0.2">
      <c r="A19" s="31" t="s">
        <v>5</v>
      </c>
      <c r="B19" s="9">
        <f>B16*B13</f>
        <v>2200000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6" s="1" customFormat="1" ht="15" customHeight="1" thickBot="1" x14ac:dyDescent="0.25">
      <c r="A20" s="32" t="s">
        <v>8</v>
      </c>
      <c r="B20" s="11">
        <f>B19+B18</f>
        <v>3245000</v>
      </c>
      <c r="F20" s="7"/>
      <c r="G20" s="7"/>
      <c r="H20" s="7"/>
      <c r="I20" s="7"/>
      <c r="J20" s="7"/>
      <c r="K20" s="7"/>
      <c r="L20" s="8">
        <f>MAX(B11,B12)</f>
        <v>20900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6" ht="15" customHeight="1" thickTop="1" thickBot="1" x14ac:dyDescent="0.25">
      <c r="A21" s="29"/>
      <c r="G21" s="7"/>
      <c r="H21" s="7"/>
      <c r="I21" s="7"/>
      <c r="J21" s="7"/>
      <c r="K21" s="7"/>
      <c r="L21" s="7">
        <f>1.1*L20</f>
        <v>22990.000000000004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1"/>
    </row>
    <row r="22" spans="1:26" ht="18" thickTop="1" x14ac:dyDescent="0.2">
      <c r="A22" s="33" t="s">
        <v>18</v>
      </c>
      <c r="B22" s="18">
        <v>0.99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1"/>
    </row>
    <row r="23" spans="1:26" ht="14.25" x14ac:dyDescent="0.2">
      <c r="A23" s="34" t="s">
        <v>20</v>
      </c>
      <c r="B23" s="26" t="s">
        <v>19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1"/>
    </row>
    <row r="24" spans="1:26" ht="15" customHeight="1" x14ac:dyDescent="0.3">
      <c r="A24" s="31" t="s">
        <v>25</v>
      </c>
      <c r="B24" s="15">
        <f>B11</f>
        <v>20900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1"/>
    </row>
    <row r="25" spans="1:26" ht="15" customHeight="1" x14ac:dyDescent="0.3">
      <c r="A25" s="31" t="s">
        <v>26</v>
      </c>
      <c r="B25" s="5">
        <f>IF(B23="Lagging",-SQRT(POWER(B26,2)-POWER(B24,2)),SQRT(POWER(B26,2)-POWER(B24,2)))</f>
        <v>-2977.3009589223593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26" ht="15" customHeight="1" x14ac:dyDescent="0.3">
      <c r="A26" s="31" t="s">
        <v>30</v>
      </c>
      <c r="B26" s="6">
        <f>ROUND(B24/B22,0)</f>
        <v>21111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1"/>
    </row>
    <row r="27" spans="1:26" ht="18" thickBot="1" x14ac:dyDescent="0.25">
      <c r="A27" s="37" t="s">
        <v>28</v>
      </c>
      <c r="B27" s="38">
        <f>B26*1000/B10</f>
        <v>959.59090909090912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26" ht="15" customHeight="1" thickTop="1" x14ac:dyDescent="0.25">
      <c r="A28" s="40" t="s">
        <v>21</v>
      </c>
      <c r="B28" s="39">
        <f>B25-B12</f>
        <v>3892.1968393158786</v>
      </c>
    </row>
    <row r="29" spans="1:26" ht="15" customHeight="1" x14ac:dyDescent="0.25">
      <c r="A29" s="35" t="s">
        <v>14</v>
      </c>
      <c r="B29" s="16">
        <f>1000000*B28*1000/(POWER(B10,2)*2*PI()*B5)</f>
        <v>25.597618448916265</v>
      </c>
    </row>
    <row r="30" spans="1:26" ht="15" customHeight="1" x14ac:dyDescent="0.2">
      <c r="A30" s="31" t="s">
        <v>12</v>
      </c>
      <c r="B30" s="9">
        <f>B15*B11*B17</f>
        <v>1045000</v>
      </c>
    </row>
    <row r="31" spans="1:26" ht="15" customHeight="1" x14ac:dyDescent="0.2">
      <c r="A31" s="31" t="s">
        <v>13</v>
      </c>
      <c r="B31" s="9">
        <f>B16*B26</f>
        <v>2111100</v>
      </c>
    </row>
    <row r="32" spans="1:26" ht="15" customHeight="1" x14ac:dyDescent="0.25">
      <c r="A32" s="35" t="s">
        <v>11</v>
      </c>
      <c r="B32" s="17">
        <f>B30+B31</f>
        <v>3156100</v>
      </c>
    </row>
    <row r="33" spans="1:2" ht="15" customHeight="1" thickBot="1" x14ac:dyDescent="0.3">
      <c r="A33" s="36" t="s">
        <v>9</v>
      </c>
      <c r="B33" s="25">
        <f>B20-B32</f>
        <v>88900</v>
      </c>
    </row>
    <row r="34" spans="1:2" ht="15" customHeight="1" thickTop="1" x14ac:dyDescent="0.25"/>
  </sheetData>
  <sheetProtection password="C541" sheet="1" objects="1" scenarios="1"/>
  <mergeCells count="1">
    <mergeCell ref="A1:B1"/>
  </mergeCells>
  <conditionalFormatting sqref="B7">
    <cfRule type="expression" dxfId="5" priority="3">
      <formula>$B$6="A"</formula>
    </cfRule>
    <cfRule type="expression" dxfId="4" priority="4">
      <formula>$B$6="kA"</formula>
    </cfRule>
    <cfRule type="expression" dxfId="3" priority="5">
      <formula>$B$6="kVA"</formula>
    </cfRule>
    <cfRule type="expression" dxfId="2" priority="6">
      <formula>$B$6="kW"</formula>
    </cfRule>
  </conditionalFormatting>
  <conditionalFormatting sqref="B4">
    <cfRule type="expression" dxfId="1" priority="1">
      <formula>$B$3="kV"</formula>
    </cfRule>
    <cfRule type="expression" dxfId="0" priority="2">
      <formula>$B$3="V"</formula>
    </cfRule>
  </conditionalFormatting>
  <dataValidations count="4">
    <dataValidation type="list" allowBlank="1" showInputMessage="1" showErrorMessage="1" sqref="B6">
      <formula1>"A,kA,kW,kVA"</formula1>
    </dataValidation>
    <dataValidation type="list" allowBlank="1" showInputMessage="1" showErrorMessage="1" sqref="B3">
      <formula1>"V,kV"</formula1>
    </dataValidation>
    <dataValidation type="decimal" allowBlank="1" showInputMessage="1" showErrorMessage="1" sqref="B8">
      <formula1>0</formula1>
      <formula2>1</formula2>
    </dataValidation>
    <dataValidation type="list" allowBlank="1" showInputMessage="1" showErrorMessage="1" sqref="B9 B23">
      <formula1>"Lagging,Leading"</formula1>
    </dataValidation>
  </dataValidations>
  <pageMargins left="0.70866141732283472" right="0.70866141732283472" top="0.94488188976377963" bottom="0.74803149606299213" header="0.31496062992125984" footer="0.31496062992125984"/>
  <pageSetup paperSize="9" orientation="portrait" horizontalDpi="0" verticalDpi="0" r:id="rId1"/>
  <headerFooter>
    <oddHeader>&amp;L&amp;G</oddHeader>
    <oddFooter>&amp;L&amp;"Tahoma,Regular"&amp;10© 2016 Rod Hughes Consulting Pty Ltd
A.B.N. 64 137 442 089&amp;C&amp;"Tahoma,Regular"&amp;10&amp;A
Page &amp;P of &amp;N&amp;R&amp;"Tahoma,Regular"&amp;10&amp;F
&amp;D &amp;T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Title</dc:title>
  <dc:subject>Subject</dc:subject>
  <dc:creator>Rodney Hughes</dc:creator>
  <cp:lastModifiedBy>Rodney Hughes</cp:lastModifiedBy>
  <cp:lastPrinted>2011-03-25T09:07:43Z</cp:lastPrinted>
  <dcterms:created xsi:type="dcterms:W3CDTF">2011-03-25T08:31:33Z</dcterms:created>
  <dcterms:modified xsi:type="dcterms:W3CDTF">2019-01-14T00:55:48Z</dcterms:modified>
</cp:coreProperties>
</file>