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41" lockStructure="1"/>
  <bookViews>
    <workbookView xWindow="120" yWindow="75" windowWidth="22995" windowHeight="11565"/>
  </bookViews>
  <sheets>
    <sheet name="Sheet1" sheetId="1" r:id="rId1"/>
    <sheet name="Sheet2" sheetId="2" state="hidden" r:id="rId2"/>
  </sheets>
  <calcPr calcId="145621"/>
</workbook>
</file>

<file path=xl/calcChain.xml><?xml version="1.0" encoding="utf-8"?>
<calcChain xmlns="http://schemas.openxmlformats.org/spreadsheetml/2006/main">
  <c r="B19" i="2" l="1"/>
  <c r="B20" i="2"/>
  <c r="B21" i="2" s="1"/>
  <c r="G20" i="2"/>
  <c r="I20" i="2" s="1"/>
  <c r="J20" i="2" s="1"/>
  <c r="K20" i="2" s="1"/>
  <c r="H21" i="2"/>
  <c r="I21" i="2" s="1"/>
  <c r="H22" i="2"/>
  <c r="D2" i="2"/>
  <c r="D1" i="2"/>
  <c r="B22" i="2" l="1"/>
  <c r="G10" i="1"/>
  <c r="I22" i="2"/>
  <c r="J22" i="2" s="1"/>
  <c r="K22" i="2" s="1"/>
  <c r="J21" i="2"/>
  <c r="K21" i="2" s="1"/>
  <c r="E9" i="1"/>
  <c r="E8" i="1"/>
  <c r="B23" i="2" l="1"/>
  <c r="G12" i="1" s="1"/>
  <c r="G11" i="1"/>
  <c r="F2" i="2"/>
  <c r="F1" i="2"/>
  <c r="C13" i="1"/>
  <c r="C35" i="2" l="1"/>
  <c r="C37" i="2" s="1"/>
  <c r="E35" i="2"/>
  <c r="E13" i="1"/>
  <c r="C19" i="1"/>
  <c r="C36" i="2" l="1"/>
  <c r="C38" i="2" s="1"/>
  <c r="C39" i="2" s="1"/>
  <c r="E37" i="2"/>
  <c r="E36" i="2"/>
  <c r="E38" i="2" s="1"/>
  <c r="E19" i="1"/>
  <c r="C14" i="1"/>
  <c r="C40" i="2" l="1"/>
  <c r="E39" i="2"/>
  <c r="E40" i="2"/>
  <c r="D3" i="2"/>
  <c r="D4" i="2"/>
  <c r="E14" i="1"/>
  <c r="C17" i="1"/>
  <c r="C18" i="1" s="1"/>
  <c r="C15" i="1"/>
  <c r="C27" i="2" s="1"/>
  <c r="C20" i="1"/>
  <c r="C28" i="2" l="1"/>
  <c r="C29" i="2"/>
  <c r="C16" i="1"/>
  <c r="F4" i="2"/>
  <c r="F3" i="2"/>
  <c r="E15" i="1"/>
  <c r="E27" i="2" s="1"/>
  <c r="E17" i="1"/>
  <c r="E18" i="1" s="1"/>
  <c r="E20" i="1"/>
  <c r="C21" i="1"/>
  <c r="C24" i="1" s="1"/>
  <c r="C22" i="1"/>
  <c r="C25" i="1" s="1"/>
  <c r="E29" i="2" l="1"/>
  <c r="E28" i="2"/>
  <c r="C30" i="2"/>
  <c r="C31" i="2" s="1"/>
  <c r="E16" i="1"/>
  <c r="E22" i="1"/>
  <c r="E25" i="1" s="1"/>
  <c r="E21" i="1"/>
  <c r="E24" i="1" s="1"/>
  <c r="C23" i="1"/>
  <c r="E30" i="2" l="1"/>
  <c r="E31" i="2" s="1"/>
  <c r="C32" i="2"/>
  <c r="E23" i="1"/>
  <c r="E32" i="2" l="1"/>
</calcChain>
</file>

<file path=xl/sharedStrings.xml><?xml version="1.0" encoding="utf-8"?>
<sst xmlns="http://schemas.openxmlformats.org/spreadsheetml/2006/main" count="50" uniqueCount="44">
  <si>
    <t>R</t>
  </si>
  <si>
    <t>L</t>
  </si>
  <si>
    <t>θ</t>
  </si>
  <si>
    <t>|Z|</t>
  </si>
  <si>
    <t>C</t>
  </si>
  <si>
    <t>Zr</t>
  </si>
  <si>
    <t>cos(θ)</t>
  </si>
  <si>
    <t>Henry</t>
  </si>
  <si>
    <t>Farad</t>
  </si>
  <si>
    <t>Ohm</t>
  </si>
  <si>
    <t>PF λ = |P| / |S|</t>
  </si>
  <si>
    <r>
      <t>Cos(φ</t>
    </r>
    <r>
      <rPr>
        <vertAlign val="subscript"/>
        <sz val="11"/>
        <color theme="1"/>
        <rFont val="Tahoma"/>
        <family val="2"/>
      </rPr>
      <t>IwrtV</t>
    </r>
    <r>
      <rPr>
        <sz val="11"/>
        <color theme="1"/>
        <rFont val="Tahoma"/>
        <family val="2"/>
      </rPr>
      <t>)</t>
    </r>
  </si>
  <si>
    <r>
      <t>Cos(φ</t>
    </r>
    <r>
      <rPr>
        <vertAlign val="subscript"/>
        <sz val="11"/>
        <color theme="1"/>
        <rFont val="Tahoma"/>
        <family val="2"/>
      </rPr>
      <t>VwrtI</t>
    </r>
    <r>
      <rPr>
        <sz val="11"/>
        <color theme="1"/>
        <rFont val="Tahoma"/>
        <family val="2"/>
      </rPr>
      <t>)</t>
    </r>
  </si>
  <si>
    <r>
      <t>V</t>
    </r>
    <r>
      <rPr>
        <vertAlign val="subscript"/>
        <sz val="11"/>
        <color theme="1"/>
        <rFont val="Tahoma"/>
        <family val="2"/>
      </rPr>
      <t>m</t>
    </r>
  </si>
  <si>
    <r>
      <t>V</t>
    </r>
    <r>
      <rPr>
        <vertAlign val="subscript"/>
        <sz val="11"/>
        <color theme="1"/>
        <rFont val="Tahoma"/>
        <family val="2"/>
      </rPr>
      <t>a</t>
    </r>
  </si>
  <si>
    <r>
      <t>I</t>
    </r>
    <r>
      <rPr>
        <vertAlign val="subscript"/>
        <sz val="11"/>
        <color theme="1"/>
        <rFont val="Tahoma"/>
        <family val="2"/>
      </rPr>
      <t>m</t>
    </r>
  </si>
  <si>
    <r>
      <t>I</t>
    </r>
    <r>
      <rPr>
        <vertAlign val="subscript"/>
        <sz val="11"/>
        <color theme="1"/>
        <rFont val="Tahoma"/>
        <family val="2"/>
      </rPr>
      <t>a</t>
    </r>
  </si>
  <si>
    <t>Source End</t>
  </si>
  <si>
    <t>Load End</t>
  </si>
  <si>
    <t>Frequency (Hz)</t>
  </si>
  <si>
    <r>
      <t>Equivalent R = P /I</t>
    </r>
    <r>
      <rPr>
        <vertAlign val="superscript"/>
        <sz val="11"/>
        <color theme="1"/>
        <rFont val="Tahoma"/>
        <family val="2"/>
      </rPr>
      <t>2</t>
    </r>
  </si>
  <si>
    <r>
      <t>Equivalent Z</t>
    </r>
    <r>
      <rPr>
        <vertAlign val="subscript"/>
        <sz val="11"/>
        <color theme="1"/>
        <rFont val="Tahoma"/>
        <family val="2"/>
      </rPr>
      <t>r</t>
    </r>
    <r>
      <rPr>
        <sz val="11"/>
        <color theme="1"/>
        <rFont val="Tahoma"/>
        <family val="2"/>
      </rPr>
      <t xml:space="preserve"> = Q/I</t>
    </r>
    <r>
      <rPr>
        <vertAlign val="superscript"/>
        <sz val="11"/>
        <color theme="1"/>
        <rFont val="Tahoma"/>
        <family val="2"/>
      </rPr>
      <t>2</t>
    </r>
  </si>
  <si>
    <r>
      <t>φ</t>
    </r>
    <r>
      <rPr>
        <vertAlign val="subscript"/>
        <sz val="11"/>
        <color theme="1"/>
        <rFont val="Tahoma"/>
        <family val="2"/>
      </rPr>
      <t>IwrtV</t>
    </r>
  </si>
  <si>
    <r>
      <t>φ</t>
    </r>
    <r>
      <rPr>
        <vertAlign val="subscript"/>
        <sz val="11"/>
        <color theme="1"/>
        <rFont val="Tahoma"/>
        <family val="2"/>
      </rPr>
      <t>VwrtI</t>
    </r>
  </si>
  <si>
    <t>Q (VAr)</t>
  </si>
  <si>
    <t>P (W)</t>
  </si>
  <si>
    <r>
      <t>Complex S</t>
    </r>
    <r>
      <rPr>
        <vertAlign val="subscript"/>
        <sz val="11"/>
        <color theme="1"/>
        <rFont val="Tahoma"/>
        <family val="2"/>
      </rPr>
      <t xml:space="preserve">m </t>
    </r>
    <r>
      <rPr>
        <sz val="11"/>
        <color theme="1"/>
        <rFont val="Tahoma"/>
        <family val="2"/>
      </rPr>
      <t>(VA)</t>
    </r>
  </si>
  <si>
    <t>Vx</t>
  </si>
  <si>
    <t>Vy</t>
  </si>
  <si>
    <t>Ix</t>
  </si>
  <si>
    <t>Iy</t>
  </si>
  <si>
    <r>
      <t>Complex S</t>
    </r>
    <r>
      <rPr>
        <vertAlign val="subscript"/>
        <sz val="11"/>
        <color theme="1"/>
        <rFont val="Tahoma"/>
        <family val="2"/>
      </rPr>
      <t>a</t>
    </r>
  </si>
  <si>
    <t>Zm</t>
  </si>
  <si>
    <r>
      <t>Za (</t>
    </r>
    <r>
      <rPr>
        <sz val="11"/>
        <color theme="1"/>
        <rFont val="Tahoma"/>
        <family val="2"/>
      </rPr>
      <t>θ</t>
    </r>
    <r>
      <rPr>
        <sz val="7.7"/>
        <color theme="1"/>
        <rFont val="Tahoma"/>
        <family val="2"/>
      </rPr>
      <t>)</t>
    </r>
  </si>
  <si>
    <t>Cos(θ)</t>
  </si>
  <si>
    <t>Phi</t>
  </si>
  <si>
    <t>Cos(Phi)</t>
  </si>
  <si>
    <t>Sin(Phi)</t>
  </si>
  <si>
    <t>Ind (Lag)</t>
  </si>
  <si>
    <t>Cap (Lead)</t>
  </si>
  <si>
    <t>Theta</t>
  </si>
  <si>
    <t>cosTheta</t>
  </si>
  <si>
    <t>sinTheta</t>
  </si>
  <si>
    <t>Zload = R - j/ωC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</si>
</sst>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_ ;[Red]\-0.0000\ "/>
    <numFmt numFmtId="166" formatCode="0.00_ ;[Red]\-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vertAlign val="subscript"/>
      <sz val="11"/>
      <color theme="1"/>
      <name val="Tahoma"/>
      <family val="2"/>
    </font>
    <font>
      <vertAlign val="superscript"/>
      <sz val="11"/>
      <color theme="1"/>
      <name val="Tahoma"/>
      <family val="2"/>
    </font>
    <font>
      <sz val="7.7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165" fontId="8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vertical="top"/>
    </xf>
    <xf numFmtId="165" fontId="6" fillId="0" borderId="1" xfId="0" applyNumberFormat="1" applyFont="1" applyBorder="1" applyAlignment="1">
      <alignment horizontal="center" vertical="top"/>
    </xf>
    <xf numFmtId="165" fontId="9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vertical="top"/>
    </xf>
    <xf numFmtId="166" fontId="9" fillId="0" borderId="0" xfId="0" applyNumberFormat="1" applyFont="1" applyAlignment="1">
      <alignment vertical="top"/>
    </xf>
    <xf numFmtId="0" fontId="4" fillId="0" borderId="1" xfId="0" applyFont="1" applyBorder="1" applyAlignment="1">
      <alignment horizontal="right" vertical="top"/>
    </xf>
    <xf numFmtId="0" fontId="9" fillId="2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166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/>
    <xf numFmtId="0" fontId="9" fillId="0" borderId="0" xfId="0" applyFont="1" applyAlignment="1" applyProtection="1">
      <alignment vertical="top"/>
      <protection hidden="1"/>
    </xf>
    <xf numFmtId="165" fontId="9" fillId="0" borderId="0" xfId="0" applyNumberFormat="1" applyFont="1" applyAlignment="1" applyProtection="1">
      <alignment vertical="top"/>
      <protection hidden="1"/>
    </xf>
    <xf numFmtId="166" fontId="9" fillId="0" borderId="0" xfId="0" applyNumberFormat="1" applyFont="1" applyAlignment="1" applyProtection="1">
      <alignment horizontal="right" vertical="top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vertical="top"/>
      <protection hidden="1"/>
    </xf>
    <xf numFmtId="165" fontId="6" fillId="0" borderId="0" xfId="0" applyNumberFormat="1" applyFont="1" applyBorder="1" applyAlignment="1" applyProtection="1">
      <alignment horizontal="center" vertical="top"/>
      <protection hidden="1"/>
    </xf>
    <xf numFmtId="165" fontId="9" fillId="0" borderId="0" xfId="0" applyNumberFormat="1" applyFont="1" applyBorder="1" applyAlignment="1" applyProtection="1">
      <alignment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166" fontId="9" fillId="0" borderId="0" xfId="0" applyNumberFormat="1" applyFont="1" applyBorder="1" applyAlignment="1" applyProtection="1">
      <alignment horizontal="right" vertical="top"/>
      <protection hidden="1"/>
    </xf>
    <xf numFmtId="166" fontId="5" fillId="0" borderId="1" xfId="0" applyNumberFormat="1" applyFont="1" applyBorder="1" applyAlignment="1" applyProtection="1">
      <alignment horizontal="center" vertical="top"/>
      <protection hidden="1"/>
    </xf>
    <xf numFmtId="166" fontId="9" fillId="0" borderId="1" xfId="0" applyNumberFormat="1" applyFont="1" applyBorder="1" applyAlignment="1" applyProtection="1">
      <alignment horizontal="center" vertical="top"/>
      <protection hidden="1"/>
    </xf>
    <xf numFmtId="166" fontId="9" fillId="0" borderId="0" xfId="0" applyNumberFormat="1" applyFont="1" applyAlignment="1" applyProtection="1">
      <alignment vertical="top"/>
      <protection hidden="1"/>
    </xf>
    <xf numFmtId="166" fontId="3" fillId="0" borderId="1" xfId="0" applyNumberFormat="1" applyFont="1" applyBorder="1" applyAlignment="1" applyProtection="1">
      <alignment horizontal="center" vertical="top"/>
      <protection hidden="1"/>
    </xf>
    <xf numFmtId="166" fontId="6" fillId="0" borderId="1" xfId="0" applyNumberFormat="1" applyFont="1" applyBorder="1" applyAlignment="1" applyProtection="1">
      <alignment horizontal="center" vertical="top"/>
      <protection hidden="1"/>
    </xf>
    <xf numFmtId="166" fontId="3" fillId="0" borderId="1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6" fontId="9" fillId="3" borderId="1" xfId="0" applyNumberFormat="1" applyFont="1" applyFill="1" applyBorder="1" applyAlignment="1" applyProtection="1">
      <alignment horizontal="center" vertical="top"/>
      <protection locked="0"/>
    </xf>
    <xf numFmtId="166" fontId="2" fillId="0" borderId="1" xfId="0" applyNumberFormat="1" applyFont="1" applyBorder="1" applyAlignment="1" applyProtection="1">
      <alignment horizontal="center" vertical="top"/>
      <protection hidden="1"/>
    </xf>
    <xf numFmtId="0" fontId="9" fillId="4" borderId="1" xfId="0" applyFont="1" applyFill="1" applyBorder="1" applyAlignment="1" applyProtection="1">
      <alignment vertical="top"/>
      <protection hidden="1"/>
    </xf>
    <xf numFmtId="0" fontId="2" fillId="0" borderId="0" xfId="0" applyFont="1"/>
    <xf numFmtId="2" fontId="3" fillId="0" borderId="0" xfId="0" applyNumberFormat="1" applyFont="1"/>
    <xf numFmtId="0" fontId="4" fillId="0" borderId="0" xfId="0" applyFont="1" applyBorder="1" applyAlignment="1" applyProtection="1">
      <alignment horizontal="center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Complex Power S</c:v>
          </c:tx>
          <c:spPr>
            <a:ln w="28575">
              <a:solidFill>
                <a:schemeClr val="accent6"/>
              </a:solidFill>
            </a:ln>
          </c:spPr>
          <c:marker>
            <c:symbol val="x"/>
            <c:size val="10"/>
            <c:spPr>
              <a:ln w="25400">
                <a:solidFill>
                  <a:schemeClr val="accent6"/>
                </a:solidFill>
              </a:ln>
            </c:spPr>
          </c:marker>
          <c:xVal>
            <c:numRef>
              <c:f>Sheet1!$C$21:$C$21</c:f>
              <c:numCache>
                <c:formatCode>0.00_ ;[Red]\-0.00\ </c:formatCode>
                <c:ptCount val="1"/>
                <c:pt idx="0">
                  <c:v>3092.3293248537698</c:v>
                </c:pt>
              </c:numCache>
            </c:numRef>
          </c:xVal>
          <c:yVal>
            <c:numRef>
              <c:f>Sheet1!$C$22:$C$22</c:f>
              <c:numCache>
                <c:formatCode>0.00_ ;[Red]\-0.00\ </c:formatCode>
                <c:ptCount val="1"/>
                <c:pt idx="0">
                  <c:v>-2428.8157548316171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871680"/>
        <c:axId val="388873600"/>
      </c:scatterChart>
      <c:valAx>
        <c:axId val="388871680"/>
        <c:scaling>
          <c:orientation val="minMax"/>
          <c:max val="5000"/>
          <c:min val="-5000"/>
        </c:scaling>
        <c:delete val="0"/>
        <c:axPos val="b"/>
        <c:numFmt formatCode="0.00_ ;[Red]\-0.00\ " sourceLinked="1"/>
        <c:majorTickMark val="none"/>
        <c:minorTickMark val="none"/>
        <c:tickLblPos val="none"/>
        <c:crossAx val="388873600"/>
        <c:crosses val="autoZero"/>
        <c:crossBetween val="midCat"/>
        <c:majorUnit val="5000"/>
        <c:minorUnit val="5000"/>
      </c:valAx>
      <c:valAx>
        <c:axId val="388873600"/>
        <c:scaling>
          <c:orientation val="minMax"/>
          <c:max val="5000"/>
          <c:min val="-5000"/>
        </c:scaling>
        <c:delete val="0"/>
        <c:axPos val="l"/>
        <c:majorGridlines/>
        <c:numFmt formatCode="0.00_ ;[Red]\-0.00\ " sourceLinked="1"/>
        <c:majorTickMark val="none"/>
        <c:minorTickMark val="none"/>
        <c:tickLblPos val="none"/>
        <c:crossAx val="388871680"/>
        <c:crosses val="autoZero"/>
        <c:crossBetween val="midCat"/>
        <c:majorUnit val="5000"/>
        <c:minorUnit val="5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Q (VAr)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10"/>
            <c:spPr>
              <a:ln w="25400">
                <a:solidFill>
                  <a:schemeClr val="accent6"/>
                </a:solidFill>
              </a:ln>
            </c:spPr>
          </c:marker>
          <c:xVal>
            <c:numRef>
              <c:f>Sheet1!$E$21:$E$21</c:f>
              <c:numCache>
                <c:formatCode>0.00_ ;[Red]\-0.00\ </c:formatCode>
                <c:ptCount val="1"/>
                <c:pt idx="0">
                  <c:v>-3092.3293248537698</c:v>
                </c:pt>
              </c:numCache>
            </c:numRef>
          </c:xVal>
          <c:yVal>
            <c:numRef>
              <c:f>Sheet1!$E$22:$E$22</c:f>
              <c:numCache>
                <c:formatCode>0.00_ ;[Red]\-0.00\ </c:formatCode>
                <c:ptCount val="1"/>
                <c:pt idx="0">
                  <c:v>2428.8157548316171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778624"/>
        <c:axId val="388777856"/>
      </c:scatterChart>
      <c:valAx>
        <c:axId val="388778624"/>
        <c:scaling>
          <c:orientation val="minMax"/>
          <c:max val="5000"/>
          <c:min val="-5000"/>
        </c:scaling>
        <c:delete val="0"/>
        <c:axPos val="b"/>
        <c:numFmt formatCode="0.00_ ;[Red]\-0.00\ " sourceLinked="1"/>
        <c:majorTickMark val="none"/>
        <c:minorTickMark val="none"/>
        <c:tickLblPos val="none"/>
        <c:crossAx val="388777856"/>
        <c:crosses val="autoZero"/>
        <c:crossBetween val="midCat"/>
        <c:majorUnit val="5000"/>
        <c:minorUnit val="5000"/>
      </c:valAx>
      <c:valAx>
        <c:axId val="388777856"/>
        <c:scaling>
          <c:orientation val="minMax"/>
          <c:max val="5000"/>
          <c:min val="-5000"/>
        </c:scaling>
        <c:delete val="0"/>
        <c:axPos val="l"/>
        <c:majorGridlines/>
        <c:numFmt formatCode="0.00_ ;[Red]\-0.00\ " sourceLinked="1"/>
        <c:majorTickMark val="none"/>
        <c:minorTickMark val="none"/>
        <c:tickLblPos val="none"/>
        <c:crossAx val="388778624"/>
        <c:crosses val="autoZero"/>
        <c:crossBetween val="midCat"/>
        <c:majorUnit val="5000"/>
        <c:minorUnit val="5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"/>
          <c:y val="4.1666666666666664E-2"/>
          <c:w val="0.53701377952755902"/>
          <c:h val="0.89814814814814814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(Sheet2!$A$5,Sheet2!$D$5)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xVal>
          <c:yVal>
            <c:numRef>
              <c:f>(Sheet2!$A$6,Sheet2!$D$6)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V</c:v>
          </c:tx>
          <c:spPr>
            <a:ln>
              <a:tailEnd type="triangle" w="med" len="lg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Lbls>
            <c:dLbl>
              <c:idx val="0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(Sheet2!$A$1,Sheet2!$D$1)</c:f>
              <c:numCache>
                <c:formatCode>0.00_ ;[Red]\-0.00\ </c:formatCode>
                <c:ptCount val="2"/>
                <c:pt idx="0" formatCode="General">
                  <c:v>0</c:v>
                </c:pt>
                <c:pt idx="1">
                  <c:v>100</c:v>
                </c:pt>
              </c:numCache>
            </c:numRef>
          </c:xVal>
          <c:yVal>
            <c:numRef>
              <c:f>(Sheet2!$A$2,Sheet2!$D$2)</c:f>
              <c:numCache>
                <c:formatCode>0.00_ ;[Red]\-0.00\ 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I</c:v>
          </c:tx>
          <c:spPr>
            <a:ln>
              <a:tailEnd type="arrow" w="med" len="med"/>
            </a:ln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(Sheet2!$A$3,Sheet2!$D$3)</c:f>
              <c:numCache>
                <c:formatCode>0.00_ ;[Red]\-0.00\ </c:formatCode>
                <c:ptCount val="2"/>
                <c:pt idx="0" formatCode="General">
                  <c:v>0</c:v>
                </c:pt>
                <c:pt idx="1">
                  <c:v>30.923293248537696</c:v>
                </c:pt>
              </c:numCache>
            </c:numRef>
          </c:xVal>
          <c:yVal>
            <c:numRef>
              <c:f>(Sheet2!$A$4,Sheet2!$D$4)</c:f>
              <c:numCache>
                <c:formatCode>0.00_ ;[Red]\-0.00\ </c:formatCode>
                <c:ptCount val="2"/>
                <c:pt idx="0" formatCode="General">
                  <c:v>0</c:v>
                </c:pt>
                <c:pt idx="1">
                  <c:v>24.288157548316175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63136"/>
        <c:axId val="389564672"/>
      </c:scatterChart>
      <c:valAx>
        <c:axId val="389563136"/>
        <c:scaling>
          <c:orientation val="minMax"/>
          <c:max val="120"/>
          <c:min val="-12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389564672"/>
        <c:crosses val="autoZero"/>
        <c:crossBetween val="midCat"/>
        <c:majorUnit val="120"/>
        <c:minorUnit val="120"/>
      </c:valAx>
      <c:valAx>
        <c:axId val="389564672"/>
        <c:scaling>
          <c:orientation val="minMax"/>
          <c:max val="120"/>
          <c:min val="-12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389563136"/>
        <c:crosses val="autoZero"/>
        <c:crossBetween val="midCat"/>
        <c:majorUnit val="120"/>
        <c:minorUnit val="120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22595441503478"/>
          <c:y val="4.1666536682961421E-2"/>
          <c:w val="0.53701377952755902"/>
          <c:h val="0.89814814814814814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(Sheet2!$A$5,Sheet2!$D$5)</c:f>
              <c:numCache>
                <c:formatCode>General</c:formatCode>
                <c:ptCount val="2"/>
                <c:pt idx="0">
                  <c:v>0</c:v>
                </c:pt>
                <c:pt idx="1">
                  <c:v>120</c:v>
                </c:pt>
              </c:numCache>
            </c:numRef>
          </c:xVal>
          <c:yVal>
            <c:numRef>
              <c:f>(Sheet2!$A$6,Sheet2!$D$6)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V</c:v>
          </c:tx>
          <c:spPr>
            <a:ln>
              <a:tailEnd type="triangle" w="med" len="lg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dLbls>
            <c:dLbl>
              <c:idx val="0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(Sheet2!$A$1,Sheet2!$F$1)</c:f>
              <c:numCache>
                <c:formatCode>0.00_ ;[Red]\-0.00\ </c:formatCode>
                <c:ptCount val="2"/>
                <c:pt idx="0" formatCode="General">
                  <c:v>0</c:v>
                </c:pt>
                <c:pt idx="1">
                  <c:v>100</c:v>
                </c:pt>
              </c:numCache>
            </c:numRef>
          </c:xVal>
          <c:yVal>
            <c:numRef>
              <c:f>(Sheet2!$A$2,Sheet2!$F$2)</c:f>
              <c:numCache>
                <c:formatCode>0.00_ ;[Red]\-0.00\ 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I</c:v>
          </c:tx>
          <c:spPr>
            <a:ln>
              <a:tailEnd type="arrow" w="med" len="med"/>
            </a:ln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(Sheet2!$A$3,Sheet2!$F$3)</c:f>
              <c:numCache>
                <c:formatCode>0.00_ ;[Red]\-0.00\ </c:formatCode>
                <c:ptCount val="2"/>
                <c:pt idx="0" formatCode="General">
                  <c:v>0</c:v>
                </c:pt>
                <c:pt idx="1">
                  <c:v>-30.923293248537696</c:v>
                </c:pt>
              </c:numCache>
            </c:numRef>
          </c:xVal>
          <c:yVal>
            <c:numRef>
              <c:f>(Sheet2!$A$4,Sheet2!$F$4)</c:f>
              <c:numCache>
                <c:formatCode>0.00_ ;[Red]\-0.00\ </c:formatCode>
                <c:ptCount val="2"/>
                <c:pt idx="0" formatCode="General">
                  <c:v>0</c:v>
                </c:pt>
                <c:pt idx="1">
                  <c:v>-24.288157548316175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836160"/>
        <c:axId val="389837952"/>
      </c:scatterChart>
      <c:valAx>
        <c:axId val="389836160"/>
        <c:scaling>
          <c:orientation val="minMax"/>
          <c:max val="120"/>
          <c:min val="-12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389837952"/>
        <c:crosses val="autoZero"/>
        <c:crossBetween val="midCat"/>
        <c:majorUnit val="120"/>
        <c:minorUnit val="120"/>
      </c:valAx>
      <c:valAx>
        <c:axId val="389837952"/>
        <c:scaling>
          <c:orientation val="minMax"/>
          <c:max val="120"/>
          <c:min val="-12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389836160"/>
        <c:crosses val="autoZero"/>
        <c:crossBetween val="midCat"/>
        <c:majorUnit val="120"/>
        <c:minorUnit val="120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407600359308E-2"/>
          <c:y val="5.9020778947537413E-2"/>
          <c:w val="0.90063082447617637"/>
          <c:h val="0.88195844210492513"/>
        </c:manualLayout>
      </c:layout>
      <c:scatterChart>
        <c:scatterStyle val="smoothMarker"/>
        <c:varyColors val="0"/>
        <c:ser>
          <c:idx val="0"/>
          <c:order val="0"/>
          <c:spPr>
            <a:ln w="50800">
              <a:solidFill>
                <a:schemeClr val="tx1"/>
              </a:solidFill>
              <a:tailEnd type="stealth" w="lg" len="lg"/>
            </a:ln>
          </c:spPr>
          <c:marker>
            <c:symbol val="circle"/>
            <c:size val="2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xVal>
            <c:numRef>
              <c:f>(Sheet2!$A$31,Sheet2!$C$31)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-0.62174011700903442</c:v>
                </c:pt>
              </c:numCache>
            </c:numRef>
          </c:xVal>
          <c:yVal>
            <c:numRef>
              <c:f>(Sheet2!$A$32,Sheet2!$C$32)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0.78322361232383197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947392"/>
        <c:axId val="389949312"/>
      </c:scatterChart>
      <c:valAx>
        <c:axId val="389947392"/>
        <c:scaling>
          <c:orientation val="minMax"/>
          <c:max val="1"/>
          <c:min val="-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389949312"/>
        <c:crosses val="autoZero"/>
        <c:crossBetween val="midCat"/>
      </c:valAx>
      <c:valAx>
        <c:axId val="38994931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389947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407600359308E-2"/>
          <c:y val="5.9020778947537413E-2"/>
          <c:w val="0.90063082447617637"/>
          <c:h val="0.88195844210492513"/>
        </c:manualLayout>
      </c:layout>
      <c:scatterChart>
        <c:scatterStyle val="smoothMarker"/>
        <c:varyColors val="0"/>
        <c:ser>
          <c:idx val="0"/>
          <c:order val="0"/>
          <c:spPr>
            <a:ln w="50800">
              <a:solidFill>
                <a:schemeClr val="tx1"/>
              </a:solidFill>
              <a:tailEnd type="stealth" w="lg" len="lg"/>
            </a:ln>
          </c:spPr>
          <c:marker>
            <c:symbol val="circle"/>
            <c:size val="2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xVal>
            <c:numRef>
              <c:f>(Sheet2!$A$31,Sheet2!$E$31)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0.62174011700903442</c:v>
                </c:pt>
              </c:numCache>
            </c:numRef>
          </c:xVal>
          <c:yVal>
            <c:numRef>
              <c:f>(Sheet2!$A$32,Sheet2!$E$32)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-0.78322361232383197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115712"/>
        <c:axId val="390117632"/>
      </c:scatterChart>
      <c:valAx>
        <c:axId val="390115712"/>
        <c:scaling>
          <c:orientation val="minMax"/>
          <c:max val="1"/>
          <c:min val="-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390117632"/>
        <c:crosses val="autoZero"/>
        <c:crossBetween val="midCat"/>
      </c:valAx>
      <c:valAx>
        <c:axId val="390117632"/>
        <c:scaling>
          <c:orientation val="minMax"/>
          <c:max val="1"/>
          <c:min val="-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390115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407600359308E-2"/>
          <c:y val="5.9020778947537413E-2"/>
          <c:w val="0.90063082447617637"/>
          <c:h val="0.88195844210492513"/>
        </c:manualLayout>
      </c:layout>
      <c:scatterChart>
        <c:scatterStyle val="smoothMarker"/>
        <c:varyColors val="0"/>
        <c:ser>
          <c:idx val="0"/>
          <c:order val="0"/>
          <c:spPr>
            <a:ln w="50800">
              <a:solidFill>
                <a:schemeClr val="tx1"/>
              </a:solidFill>
              <a:tailEnd type="stealth" w="lg" len="lg"/>
            </a:ln>
          </c:spPr>
          <c:marker>
            <c:symbol val="circle"/>
            <c:size val="2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xVal>
            <c:numRef>
              <c:f>(Sheet2!$A$39,Sheet2!$C$39)</c:f>
              <c:numCache>
                <c:formatCode>General</c:formatCode>
                <c:ptCount val="2"/>
                <c:pt idx="0">
                  <c:v>0</c:v>
                </c:pt>
                <c:pt idx="1">
                  <c:v>-0.32922362284332513</c:v>
                </c:pt>
              </c:numCache>
            </c:numRef>
          </c:xVal>
          <c:yVal>
            <c:numRef>
              <c:f>(Sheet2!$A$40,Sheet2!$C$40)</c:f>
              <c:numCache>
                <c:formatCode>General</c:formatCode>
                <c:ptCount val="2"/>
                <c:pt idx="0">
                  <c:v>0</c:v>
                </c:pt>
                <c:pt idx="1">
                  <c:v>0.94425198234471075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153344"/>
        <c:axId val="390155264"/>
      </c:scatterChart>
      <c:valAx>
        <c:axId val="390153344"/>
        <c:scaling>
          <c:orientation val="minMax"/>
          <c:max val="0"/>
          <c:min val="-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390155264"/>
        <c:crosses val="autoZero"/>
        <c:crossBetween val="midCat"/>
      </c:valAx>
      <c:valAx>
        <c:axId val="390155264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390153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805407600359308E-2"/>
          <c:y val="5.9020778947537413E-2"/>
          <c:w val="0.90063082447617637"/>
          <c:h val="0.88195844210492513"/>
        </c:manualLayout>
      </c:layout>
      <c:scatterChart>
        <c:scatterStyle val="smoothMarker"/>
        <c:varyColors val="0"/>
        <c:ser>
          <c:idx val="0"/>
          <c:order val="0"/>
          <c:spPr>
            <a:ln w="50800">
              <a:solidFill>
                <a:schemeClr val="tx1"/>
              </a:solidFill>
              <a:tailEnd type="stealth" w="lg" len="lg"/>
            </a:ln>
          </c:spPr>
          <c:marker>
            <c:symbol val="circle"/>
            <c:size val="2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1"/>
            <c:marker>
              <c:symbol val="none"/>
            </c:marker>
            <c:bubble3D val="0"/>
          </c:dPt>
          <c:xVal>
            <c:numRef>
              <c:f>(Sheet2!$A$39,Sheet2!$E$39)</c:f>
              <c:numCache>
                <c:formatCode>General</c:formatCode>
                <c:ptCount val="2"/>
                <c:pt idx="0">
                  <c:v>0</c:v>
                </c:pt>
                <c:pt idx="1">
                  <c:v>-0.32922362284332513</c:v>
                </c:pt>
              </c:numCache>
            </c:numRef>
          </c:xVal>
          <c:yVal>
            <c:numRef>
              <c:f>(Sheet2!$A$40,Sheet2!$E$40)</c:f>
              <c:numCache>
                <c:formatCode>General</c:formatCode>
                <c:ptCount val="2"/>
                <c:pt idx="0">
                  <c:v>0</c:v>
                </c:pt>
                <c:pt idx="1">
                  <c:v>0.94425198234471075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196608"/>
        <c:axId val="390206976"/>
      </c:scatterChart>
      <c:valAx>
        <c:axId val="390196608"/>
        <c:scaling>
          <c:orientation val="minMax"/>
          <c:max val="0"/>
          <c:min val="-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390206976"/>
        <c:crosses val="autoZero"/>
        <c:crossBetween val="midCat"/>
      </c:valAx>
      <c:valAx>
        <c:axId val="39020697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390196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222006</xdr:colOff>
      <xdr:row>4</xdr:row>
      <xdr:rowOff>194896</xdr:rowOff>
    </xdr:from>
    <xdr:to>
      <xdr:col>2</xdr:col>
      <xdr:colOff>2488956</xdr:colOff>
      <xdr:row>4</xdr:row>
      <xdr:rowOff>2200274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238125</xdr:colOff>
      <xdr:row>4</xdr:row>
      <xdr:rowOff>190500</xdr:rowOff>
    </xdr:from>
    <xdr:to>
      <xdr:col>4</xdr:col>
      <xdr:colOff>2495549</xdr:colOff>
      <xdr:row>4</xdr:row>
      <xdr:rowOff>2195878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276959</xdr:colOff>
      <xdr:row>1</xdr:row>
      <xdr:rowOff>410307</xdr:rowOff>
    </xdr:from>
    <xdr:to>
      <xdr:col>2</xdr:col>
      <xdr:colOff>2476500</xdr:colOff>
      <xdr:row>1</xdr:row>
      <xdr:rowOff>2333625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333375</xdr:colOff>
      <xdr:row>1</xdr:row>
      <xdr:rowOff>352425</xdr:rowOff>
    </xdr:from>
    <xdr:to>
      <xdr:col>4</xdr:col>
      <xdr:colOff>2532916</xdr:colOff>
      <xdr:row>1</xdr:row>
      <xdr:rowOff>2275743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97971</xdr:colOff>
      <xdr:row>2</xdr:row>
      <xdr:rowOff>43543</xdr:rowOff>
    </xdr:from>
    <xdr:to>
      <xdr:col>2</xdr:col>
      <xdr:colOff>2581971</xdr:colOff>
      <xdr:row>2</xdr:row>
      <xdr:rowOff>2527543</xdr:rowOff>
    </xdr:to>
    <xdr:sp macro="" textlink="">
      <xdr:nvSpPr>
        <xdr:cNvPr id="10" name="Rectangle 9"/>
        <xdr:cNvSpPr/>
      </xdr:nvSpPr>
      <xdr:spPr>
        <a:xfrm>
          <a:off x="1526721" y="6520543"/>
          <a:ext cx="2484000" cy="24840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152400</xdr:colOff>
      <xdr:row>2</xdr:row>
      <xdr:rowOff>90487</xdr:rowOff>
    </xdr:from>
    <xdr:to>
      <xdr:col>2</xdr:col>
      <xdr:colOff>2509157</xdr:colOff>
      <xdr:row>2</xdr:row>
      <xdr:rowOff>2457450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97971</xdr:colOff>
      <xdr:row>2</xdr:row>
      <xdr:rowOff>43543</xdr:rowOff>
    </xdr:from>
    <xdr:to>
      <xdr:col>4</xdr:col>
      <xdr:colOff>2581971</xdr:colOff>
      <xdr:row>2</xdr:row>
      <xdr:rowOff>2527543</xdr:rowOff>
    </xdr:to>
    <xdr:sp macro="" textlink="">
      <xdr:nvSpPr>
        <xdr:cNvPr id="12" name="Rectangle 11"/>
        <xdr:cNvSpPr/>
      </xdr:nvSpPr>
      <xdr:spPr>
        <a:xfrm>
          <a:off x="4955721" y="6520543"/>
          <a:ext cx="2484000" cy="248400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152400</xdr:colOff>
      <xdr:row>2</xdr:row>
      <xdr:rowOff>90487</xdr:rowOff>
    </xdr:from>
    <xdr:to>
      <xdr:col>4</xdr:col>
      <xdr:colOff>2509157</xdr:colOff>
      <xdr:row>2</xdr:row>
      <xdr:rowOff>2457450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97971</xdr:colOff>
      <xdr:row>3</xdr:row>
      <xdr:rowOff>43543</xdr:rowOff>
    </xdr:from>
    <xdr:to>
      <xdr:col>2</xdr:col>
      <xdr:colOff>2581971</xdr:colOff>
      <xdr:row>3</xdr:row>
      <xdr:rowOff>2527543</xdr:rowOff>
    </xdr:to>
    <xdr:sp macro="" textlink="">
      <xdr:nvSpPr>
        <xdr:cNvPr id="14" name="Rectangle 13"/>
        <xdr:cNvSpPr/>
      </xdr:nvSpPr>
      <xdr:spPr>
        <a:xfrm>
          <a:off x="1526721" y="8235043"/>
          <a:ext cx="2484000" cy="15037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152400</xdr:colOff>
      <xdr:row>3</xdr:row>
      <xdr:rowOff>90487</xdr:rowOff>
    </xdr:from>
    <xdr:to>
      <xdr:col>2</xdr:col>
      <xdr:colOff>2509157</xdr:colOff>
      <xdr:row>3</xdr:row>
      <xdr:rowOff>2457450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97971</xdr:colOff>
      <xdr:row>3</xdr:row>
      <xdr:rowOff>43543</xdr:rowOff>
    </xdr:from>
    <xdr:to>
      <xdr:col>4</xdr:col>
      <xdr:colOff>2581971</xdr:colOff>
      <xdr:row>3</xdr:row>
      <xdr:rowOff>2527543</xdr:rowOff>
    </xdr:to>
    <xdr:sp macro="" textlink="">
      <xdr:nvSpPr>
        <xdr:cNvPr id="16" name="Rectangle 15"/>
        <xdr:cNvSpPr/>
      </xdr:nvSpPr>
      <xdr:spPr>
        <a:xfrm>
          <a:off x="4955721" y="8235043"/>
          <a:ext cx="2484000" cy="15037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152400</xdr:colOff>
      <xdr:row>3</xdr:row>
      <xdr:rowOff>90487</xdr:rowOff>
    </xdr:from>
    <xdr:to>
      <xdr:col>4</xdr:col>
      <xdr:colOff>2509157</xdr:colOff>
      <xdr:row>3</xdr:row>
      <xdr:rowOff>2457450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</xdr:col>
      <xdr:colOff>33618</xdr:colOff>
      <xdr:row>0</xdr:row>
      <xdr:rowOff>179296</xdr:rowOff>
    </xdr:from>
    <xdr:to>
      <xdr:col>4</xdr:col>
      <xdr:colOff>2619419</xdr:colOff>
      <xdr:row>0</xdr:row>
      <xdr:rowOff>1676158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412" y="179296"/>
          <a:ext cx="5521742" cy="1496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0.7904</cdr:x>
      <cdr:y>0.50134</cdr:y>
    </cdr:from>
    <cdr:to>
      <cdr:x>0.93521</cdr:x>
      <cdr:y>0.63326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89486" y="1005367"/>
          <a:ext cx="327847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AU" sz="1100"/>
            <a:t>+P</a:t>
          </a:r>
        </a:p>
      </cdr:txBody>
    </cdr:sp>
  </cdr:relSizeAnchor>
  <cdr:relSizeAnchor xmlns:cdr="http://schemas.openxmlformats.org/drawingml/2006/chartDrawing">
    <cdr:from>
      <cdr:x>0.03194</cdr:x>
      <cdr:y>0.49662</cdr:y>
    </cdr:from>
    <cdr:to>
      <cdr:x>0.1648</cdr:x>
      <cdr:y>0.62854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2323" y="995904"/>
          <a:ext cx="300788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-P</a:t>
          </a:r>
        </a:p>
      </cdr:txBody>
    </cdr:sp>
  </cdr:relSizeAnchor>
  <cdr:relSizeAnchor xmlns:cdr="http://schemas.openxmlformats.org/drawingml/2006/chartDrawing">
    <cdr:from>
      <cdr:x>0.50473</cdr:x>
      <cdr:y>0.78974</cdr:y>
    </cdr:from>
    <cdr:to>
      <cdr:x>0.6473</cdr:x>
      <cdr:y>0.92167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42723" y="1583728"/>
          <a:ext cx="322781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-Q</a:t>
          </a:r>
        </a:p>
      </cdr:txBody>
    </cdr:sp>
  </cdr:relSizeAnchor>
  <cdr:relSizeAnchor xmlns:cdr="http://schemas.openxmlformats.org/drawingml/2006/chartDrawing">
    <cdr:from>
      <cdr:x>0.5015</cdr:x>
      <cdr:y>0.05324</cdr:y>
    </cdr:from>
    <cdr:to>
      <cdr:x>0.65602</cdr:x>
      <cdr:y>0.18517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35396" y="106768"/>
          <a:ext cx="349839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+Q</a:t>
          </a:r>
        </a:p>
      </cdr:txBody>
    </cdr:sp>
  </cdr:relSizeAnchor>
  <cdr:relSizeAnchor xmlns:cdr="http://schemas.openxmlformats.org/drawingml/2006/chartDrawing">
    <cdr:from>
      <cdr:x>0.7904</cdr:x>
      <cdr:y>0.50134</cdr:y>
    </cdr:from>
    <cdr:to>
      <cdr:x>0.93521</cdr:x>
      <cdr:y>0.63326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789486" y="1005367"/>
          <a:ext cx="327847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AU" sz="1100"/>
            <a:t>+P</a:t>
          </a:r>
        </a:p>
      </cdr:txBody>
    </cdr:sp>
  </cdr:relSizeAnchor>
  <cdr:relSizeAnchor xmlns:cdr="http://schemas.openxmlformats.org/drawingml/2006/chartDrawing">
    <cdr:from>
      <cdr:x>0.03194</cdr:x>
      <cdr:y>0.49662</cdr:y>
    </cdr:from>
    <cdr:to>
      <cdr:x>0.1648</cdr:x>
      <cdr:y>0.62854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2323" y="995904"/>
          <a:ext cx="300788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-P</a:t>
          </a:r>
        </a:p>
      </cdr:txBody>
    </cdr:sp>
  </cdr:relSizeAnchor>
  <cdr:relSizeAnchor xmlns:cdr="http://schemas.openxmlformats.org/drawingml/2006/chartDrawing">
    <cdr:from>
      <cdr:x>0.50473</cdr:x>
      <cdr:y>0.78974</cdr:y>
    </cdr:from>
    <cdr:to>
      <cdr:x>0.6473</cdr:x>
      <cdr:y>0.92167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142723" y="1583728"/>
          <a:ext cx="322781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-Q</a:t>
          </a:r>
        </a:p>
      </cdr:txBody>
    </cdr:sp>
  </cdr:relSizeAnchor>
  <cdr:relSizeAnchor xmlns:cdr="http://schemas.openxmlformats.org/drawingml/2006/chartDrawing">
    <cdr:from>
      <cdr:x>0.5015</cdr:x>
      <cdr:y>0.05324</cdr:y>
    </cdr:from>
    <cdr:to>
      <cdr:x>0.65602</cdr:x>
      <cdr:y>0.18517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135396" y="106768"/>
          <a:ext cx="349839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+Q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0.7904</cdr:x>
      <cdr:y>0.50134</cdr:y>
    </cdr:from>
    <cdr:to>
      <cdr:x>0.93521</cdr:x>
      <cdr:y>0.63326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89486" y="1005367"/>
          <a:ext cx="327847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AU" sz="1100"/>
            <a:t>+P</a:t>
          </a:r>
        </a:p>
      </cdr:txBody>
    </cdr:sp>
  </cdr:relSizeAnchor>
  <cdr:relSizeAnchor xmlns:cdr="http://schemas.openxmlformats.org/drawingml/2006/chartDrawing">
    <cdr:from>
      <cdr:x>0.03194</cdr:x>
      <cdr:y>0.49662</cdr:y>
    </cdr:from>
    <cdr:to>
      <cdr:x>0.1648</cdr:x>
      <cdr:y>0.62854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2323" y="995904"/>
          <a:ext cx="300788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-P</a:t>
          </a:r>
        </a:p>
      </cdr:txBody>
    </cdr:sp>
  </cdr:relSizeAnchor>
  <cdr:relSizeAnchor xmlns:cdr="http://schemas.openxmlformats.org/drawingml/2006/chartDrawing">
    <cdr:from>
      <cdr:x>0.50473</cdr:x>
      <cdr:y>0.78974</cdr:y>
    </cdr:from>
    <cdr:to>
      <cdr:x>0.6473</cdr:x>
      <cdr:y>0.92167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42723" y="1583728"/>
          <a:ext cx="322781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-Q</a:t>
          </a:r>
        </a:p>
      </cdr:txBody>
    </cdr:sp>
  </cdr:relSizeAnchor>
  <cdr:relSizeAnchor xmlns:cdr="http://schemas.openxmlformats.org/drawingml/2006/chartDrawing">
    <cdr:from>
      <cdr:x>0.5015</cdr:x>
      <cdr:y>0.05324</cdr:y>
    </cdr:from>
    <cdr:to>
      <cdr:x>0.65602</cdr:x>
      <cdr:y>0.18517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135396" y="106768"/>
          <a:ext cx="349839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+Q</a:t>
          </a:r>
        </a:p>
      </cdr:txBody>
    </cdr:sp>
  </cdr:relSizeAnchor>
  <cdr:relSizeAnchor xmlns:cdr="http://schemas.openxmlformats.org/drawingml/2006/chartDrawing">
    <cdr:from>
      <cdr:x>0.7904</cdr:x>
      <cdr:y>0.50134</cdr:y>
    </cdr:from>
    <cdr:to>
      <cdr:x>0.93521</cdr:x>
      <cdr:y>0.63326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789486" y="1005367"/>
          <a:ext cx="327847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AU" sz="1100"/>
            <a:t>+P</a:t>
          </a:r>
        </a:p>
      </cdr:txBody>
    </cdr:sp>
  </cdr:relSizeAnchor>
  <cdr:relSizeAnchor xmlns:cdr="http://schemas.openxmlformats.org/drawingml/2006/chartDrawing">
    <cdr:from>
      <cdr:x>0.03194</cdr:x>
      <cdr:y>0.49662</cdr:y>
    </cdr:from>
    <cdr:to>
      <cdr:x>0.1648</cdr:x>
      <cdr:y>0.62854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2323" y="995904"/>
          <a:ext cx="300788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-P</a:t>
          </a:r>
        </a:p>
      </cdr:txBody>
    </cdr:sp>
  </cdr:relSizeAnchor>
  <cdr:relSizeAnchor xmlns:cdr="http://schemas.openxmlformats.org/drawingml/2006/chartDrawing">
    <cdr:from>
      <cdr:x>0.50473</cdr:x>
      <cdr:y>0.78974</cdr:y>
    </cdr:from>
    <cdr:to>
      <cdr:x>0.6473</cdr:x>
      <cdr:y>0.92167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142723" y="1583728"/>
          <a:ext cx="322781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-Q</a:t>
          </a:r>
        </a:p>
      </cdr:txBody>
    </cdr:sp>
  </cdr:relSizeAnchor>
  <cdr:relSizeAnchor xmlns:cdr="http://schemas.openxmlformats.org/drawingml/2006/chartDrawing">
    <cdr:from>
      <cdr:x>0.5015</cdr:x>
      <cdr:y>0.05324</cdr:y>
    </cdr:from>
    <cdr:to>
      <cdr:x>0.65602</cdr:x>
      <cdr:y>0.18517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135396" y="106768"/>
          <a:ext cx="349839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/>
            <a:t>+Q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0.01266</cdr:x>
      <cdr:y>0.03636</cdr:y>
    </cdr:from>
    <cdr:to>
      <cdr:x>0.37082</cdr:x>
      <cdr:y>0.17288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7845" y="69925"/>
          <a:ext cx="787780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cos(</a:t>
          </a:r>
          <a:r>
            <a:rPr lang="el-G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φ</a:t>
          </a:r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 = </a:t>
          </a:r>
        </a:p>
      </cdr:txBody>
    </cdr:sp>
  </cdr:relSizeAnchor>
  <cdr:relSizeAnchor xmlns:cdr="http://schemas.openxmlformats.org/drawingml/2006/chartDrawing">
    <cdr:from>
      <cdr:x>0.54381</cdr:x>
      <cdr:y>0.03636</cdr:y>
    </cdr:from>
    <cdr:to>
      <cdr:x>0.86439</cdr:x>
      <cdr:y>0.17288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196137" y="69925"/>
          <a:ext cx="705129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PF(</a:t>
          </a:r>
          <a:r>
            <a:rPr lang="el-G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λ</a:t>
          </a:r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 = </a:t>
          </a:r>
        </a:p>
      </cdr:txBody>
    </cdr:sp>
  </cdr:relSizeAnchor>
  <cdr:relSizeAnchor xmlns:cdr="http://schemas.openxmlformats.org/drawingml/2006/chartDrawing">
    <cdr:from>
      <cdr:x>0.29826</cdr:x>
      <cdr:y>0.03179</cdr:y>
    </cdr:from>
    <cdr:to>
      <cdr:x>0.52672</cdr:x>
      <cdr:y>0.17288</cdr:y>
    </cdr:to>
    <cdr:sp macro="" textlink="Sheet1!$C$16">
      <cdr:nvSpPr>
        <cdr:cNvPr id="14" name="TextBox 13"/>
        <cdr:cNvSpPr txBox="1"/>
      </cdr:nvSpPr>
      <cdr:spPr>
        <a:xfrm xmlns:a="http://schemas.openxmlformats.org/drawingml/2006/main">
          <a:off x="656030" y="61141"/>
          <a:ext cx="502510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fld id="{0E6E1838-537A-4025-BF55-1FCA8C570675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0.79 </a:t>
          </a:fld>
          <a:endParaRPr lang="en-AU" sz="1100"/>
        </a:p>
      </cdr:txBody>
    </cdr:sp>
  </cdr:relSizeAnchor>
  <cdr:relSizeAnchor xmlns:cdr="http://schemas.openxmlformats.org/drawingml/2006/chartDrawing">
    <cdr:from>
      <cdr:x>0.58428</cdr:x>
      <cdr:y>0.28191</cdr:y>
    </cdr:from>
    <cdr:to>
      <cdr:x>1</cdr:x>
      <cdr:y>0.75733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1639246" y="54219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0.76987</cdr:x>
      <cdr:y>0.03179</cdr:y>
    </cdr:from>
    <cdr:to>
      <cdr:x>0.99833</cdr:x>
      <cdr:y>0.17288</cdr:y>
    </cdr:to>
    <cdr:sp macro="" textlink="Sheet1!$C$23">
      <cdr:nvSpPr>
        <cdr:cNvPr id="17" name="TextBox 16"/>
        <cdr:cNvSpPr txBox="1"/>
      </cdr:nvSpPr>
      <cdr:spPr>
        <a:xfrm xmlns:a="http://schemas.openxmlformats.org/drawingml/2006/main">
          <a:off x="1693356" y="61141"/>
          <a:ext cx="502510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D0E5FA09-BE5D-414D-B2A1-DAC54EC52AEF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0.79 </a:t>
          </a:fld>
          <a:endParaRPr lang="en-AU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0.01658</cdr:y>
    </cdr:from>
    <cdr:to>
      <cdr:x>0.35816</cdr:x>
      <cdr:y>0.1531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-22955" y="31887"/>
          <a:ext cx="787780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cos(</a:t>
          </a:r>
          <a:r>
            <a:rPr lang="el-G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φ</a:t>
          </a:r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 = </a:t>
          </a:r>
        </a:p>
      </cdr:txBody>
    </cdr:sp>
  </cdr:relSizeAnchor>
  <cdr:relSizeAnchor xmlns:cdr="http://schemas.openxmlformats.org/drawingml/2006/chartDrawing">
    <cdr:from>
      <cdr:x>0.28581</cdr:x>
      <cdr:y>0.01201</cdr:y>
    </cdr:from>
    <cdr:to>
      <cdr:x>0.53756</cdr:x>
      <cdr:y>0.1531</cdr:y>
    </cdr:to>
    <cdr:sp macro="" textlink="Sheet1!$E$16">
      <cdr:nvSpPr>
        <cdr:cNvPr id="3" name="TextBox 2"/>
        <cdr:cNvSpPr txBox="1"/>
      </cdr:nvSpPr>
      <cdr:spPr>
        <a:xfrm xmlns:a="http://schemas.openxmlformats.org/drawingml/2006/main">
          <a:off x="628650" y="23103"/>
          <a:ext cx="553741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l"/>
          <a:fld id="{B9B1BD20-8C09-47DE-B4F5-95358E286DF9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 algn="l"/>
            <a:t>-0.79 </a:t>
          </a:fld>
          <a:endParaRPr lang="en-AU" sz="1100"/>
        </a:p>
      </cdr:txBody>
    </cdr:sp>
  </cdr:relSizeAnchor>
  <cdr:relSizeAnchor xmlns:cdr="http://schemas.openxmlformats.org/drawingml/2006/chartDrawing">
    <cdr:from>
      <cdr:x>0.53966</cdr:x>
      <cdr:y>0.01658</cdr:y>
    </cdr:from>
    <cdr:to>
      <cdr:x>0.86024</cdr:x>
      <cdr:y>0.1531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87009" y="31887"/>
          <a:ext cx="705129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PF(</a:t>
          </a:r>
          <a:r>
            <a:rPr lang="el-GR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λ</a:t>
          </a:r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 = </a:t>
          </a:r>
        </a:p>
      </cdr:txBody>
    </cdr:sp>
  </cdr:relSizeAnchor>
  <cdr:relSizeAnchor xmlns:cdr="http://schemas.openxmlformats.org/drawingml/2006/chartDrawing">
    <cdr:from>
      <cdr:x>0.77154</cdr:x>
      <cdr:y>0.01201</cdr:y>
    </cdr:from>
    <cdr:to>
      <cdr:x>1</cdr:x>
      <cdr:y>0.1531</cdr:y>
    </cdr:to>
    <cdr:sp macro="" textlink="Sheet1!$E$23">
      <cdr:nvSpPr>
        <cdr:cNvPr id="5" name="TextBox 4"/>
        <cdr:cNvSpPr txBox="1"/>
      </cdr:nvSpPr>
      <cdr:spPr>
        <a:xfrm xmlns:a="http://schemas.openxmlformats.org/drawingml/2006/main">
          <a:off x="1697031" y="23103"/>
          <a:ext cx="502510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pPr algn="r"/>
          <a:fld id="{C6A7839A-9751-4642-AC99-A2F4E0752E5B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 algn="r"/>
            <a:t>0.79 </a:t>
          </a:fld>
          <a:endParaRPr lang="en-AU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0.36782</cdr:x>
      <cdr:y>0.24749</cdr:y>
    </cdr:from>
    <cdr:to>
      <cdr:x>0.64317</cdr:x>
      <cdr:y>0.35842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14400" y="585788"/>
          <a:ext cx="684546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Cos(</a:t>
          </a:r>
          <a:r>
            <a:rPr lang="el-GR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φ</a:t>
          </a:r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0.37079</cdr:x>
      <cdr:y>0.11464</cdr:y>
    </cdr:to>
    <cdr:sp macro="" textlink="Sheet2!$D$26">
      <cdr:nvSpPr>
        <cdr:cNvPr id="4" name="TextBox 3"/>
        <cdr:cNvSpPr txBox="1"/>
      </cdr:nvSpPr>
      <cdr:spPr>
        <a:xfrm xmlns:a="http://schemas.openxmlformats.org/drawingml/2006/main">
          <a:off x="3870" y="0"/>
          <a:ext cx="869982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D9FE2AD6-CF56-41A2-9BBD-DBAE39CAB477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Cap (Lead)</a:t>
          </a:fld>
          <a:endParaRPr lang="en-AU" sz="1100"/>
        </a:p>
      </cdr:txBody>
    </cdr:sp>
  </cdr:relSizeAnchor>
  <cdr:relSizeAnchor xmlns:cdr="http://schemas.openxmlformats.org/drawingml/2006/chartDrawing">
    <cdr:from>
      <cdr:x>0.6466</cdr:x>
      <cdr:y>0.88378</cdr:y>
    </cdr:from>
    <cdr:to>
      <cdr:x>0.99655</cdr:x>
      <cdr:y>0.99842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07457" y="2091870"/>
          <a:ext cx="869982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9FE2AD6-CF56-41A2-9BBD-DBAE39CAB477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Cap (Lead)</a:t>
          </a:fld>
          <a:endParaRPr lang="en-AU" sz="1100"/>
        </a:p>
      </cdr:txBody>
    </cdr:sp>
  </cdr:relSizeAnchor>
  <cdr:relSizeAnchor xmlns:cdr="http://schemas.openxmlformats.org/drawingml/2006/chartDrawing">
    <cdr:from>
      <cdr:x>0.68877</cdr:x>
      <cdr:y>0.00307</cdr:y>
    </cdr:from>
    <cdr:to>
      <cdr:x>0.99781</cdr:x>
      <cdr:y>0.11771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712295" y="7257"/>
          <a:ext cx="768287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Ind (Lag)</a:t>
          </a:r>
          <a:endParaRPr lang="en-AU" sz="1100"/>
        </a:p>
      </cdr:txBody>
    </cdr:sp>
  </cdr:relSizeAnchor>
  <cdr:relSizeAnchor xmlns:cdr="http://schemas.openxmlformats.org/drawingml/2006/chartDrawing">
    <cdr:from>
      <cdr:x>0.00292</cdr:x>
      <cdr:y>0.88378</cdr:y>
    </cdr:from>
    <cdr:to>
      <cdr:x>0.31196</cdr:x>
      <cdr:y>0.99842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257" y="2091872"/>
          <a:ext cx="768287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Ind (Lag)</a:t>
          </a:r>
          <a:endParaRPr lang="en-AU" sz="1100"/>
        </a:p>
      </cdr:txBody>
    </cdr:sp>
  </cdr:relSizeAnchor>
  <cdr:relSizeAnchor xmlns:cdr="http://schemas.openxmlformats.org/drawingml/2006/chartDrawing">
    <cdr:from>
      <cdr:x>0.05158</cdr:x>
      <cdr:y>0.05136</cdr:y>
    </cdr:from>
    <cdr:to>
      <cdr:x>0.94881</cdr:x>
      <cdr:y>0.94472</cdr:y>
    </cdr:to>
    <cdr:sp macro="" textlink="">
      <cdr:nvSpPr>
        <cdr:cNvPr id="8" name="Oval 7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21557" y="121558"/>
          <a:ext cx="2114550" cy="21145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0.43265</cdr:x>
      <cdr:y>0.00201</cdr:y>
    </cdr:from>
    <cdr:to>
      <cdr:x>0.57339</cdr:x>
      <cdr:y>0.09989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1019652" y="4763"/>
          <a:ext cx="331694" cy="23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+1</a:t>
          </a:r>
        </a:p>
      </cdr:txBody>
    </cdr:sp>
  </cdr:relSizeAnchor>
  <cdr:relSizeAnchor xmlns:cdr="http://schemas.openxmlformats.org/drawingml/2006/chartDrawing">
    <cdr:from>
      <cdr:x>0.43076</cdr:x>
      <cdr:y>0.88907</cdr:y>
    </cdr:from>
    <cdr:to>
      <cdr:x>0.56353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015207" y="2104391"/>
          <a:ext cx="312906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-1</a:t>
          </a:r>
        </a:p>
      </cdr:txBody>
    </cdr:sp>
  </cdr:relSizeAnchor>
  <cdr:relSizeAnchor xmlns:cdr="http://schemas.openxmlformats.org/drawingml/2006/chartDrawing">
    <cdr:from>
      <cdr:x>0</cdr:x>
      <cdr:y>0.44651</cdr:y>
    </cdr:from>
    <cdr:to>
      <cdr:x>0.11103</cdr:x>
      <cdr:y>0.55744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0" y="1056878"/>
          <a:ext cx="261675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0.88797</cdr:x>
      <cdr:y>0.444</cdr:y>
    </cdr:from>
    <cdr:to>
      <cdr:x>0.999</cdr:x>
      <cdr:y>0.55493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092722" y="1050925"/>
          <a:ext cx="261675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0.36782</cdr:x>
      <cdr:y>0.24749</cdr:y>
    </cdr:from>
    <cdr:to>
      <cdr:x>0.64317</cdr:x>
      <cdr:y>0.35842</cdr:y>
    </cdr:to>
    <cdr:sp macro="" textlink="">
      <cdr:nvSpPr>
        <cdr:cNvPr id="20" name="TextBox 2"/>
        <cdr:cNvSpPr txBox="1"/>
      </cdr:nvSpPr>
      <cdr:spPr>
        <a:xfrm xmlns:a="http://schemas.openxmlformats.org/drawingml/2006/main">
          <a:off x="914400" y="585788"/>
          <a:ext cx="684546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Cos(</a:t>
          </a:r>
          <a:r>
            <a:rPr lang="el-GR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φ</a:t>
          </a:r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0.37079</cdr:x>
      <cdr:y>0.11464</cdr:y>
    </cdr:to>
    <cdr:sp macro="" textlink="Sheet2!$D$26">
      <cdr:nvSpPr>
        <cdr:cNvPr id="21" name="TextBox 3"/>
        <cdr:cNvSpPr txBox="1"/>
      </cdr:nvSpPr>
      <cdr:spPr>
        <a:xfrm xmlns:a="http://schemas.openxmlformats.org/drawingml/2006/main">
          <a:off x="3870" y="0"/>
          <a:ext cx="869982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D9FE2AD6-CF56-41A2-9BBD-DBAE39CAB477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Cap (Lead)</a:t>
          </a:fld>
          <a:endParaRPr lang="en-AU" sz="1100"/>
        </a:p>
      </cdr:txBody>
    </cdr:sp>
  </cdr:relSizeAnchor>
  <cdr:relSizeAnchor xmlns:cdr="http://schemas.openxmlformats.org/drawingml/2006/chartDrawing">
    <cdr:from>
      <cdr:x>0.6466</cdr:x>
      <cdr:y>0.88378</cdr:y>
    </cdr:from>
    <cdr:to>
      <cdr:x>0.99655</cdr:x>
      <cdr:y>0.99842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1607457" y="2091870"/>
          <a:ext cx="869982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9FE2AD6-CF56-41A2-9BBD-DBAE39CAB477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Cap (Lead)</a:t>
          </a:fld>
          <a:endParaRPr lang="en-AU" sz="1100"/>
        </a:p>
      </cdr:txBody>
    </cdr:sp>
  </cdr:relSizeAnchor>
  <cdr:relSizeAnchor xmlns:cdr="http://schemas.openxmlformats.org/drawingml/2006/chartDrawing">
    <cdr:from>
      <cdr:x>0.68877</cdr:x>
      <cdr:y>0.00307</cdr:y>
    </cdr:from>
    <cdr:to>
      <cdr:x>0.99781</cdr:x>
      <cdr:y>0.11771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1712295" y="7257"/>
          <a:ext cx="768287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Ind (Lag)</a:t>
          </a:r>
          <a:endParaRPr lang="en-AU" sz="1100"/>
        </a:p>
      </cdr:txBody>
    </cdr:sp>
  </cdr:relSizeAnchor>
  <cdr:relSizeAnchor xmlns:cdr="http://schemas.openxmlformats.org/drawingml/2006/chartDrawing">
    <cdr:from>
      <cdr:x>0.00292</cdr:x>
      <cdr:y>0.88378</cdr:y>
    </cdr:from>
    <cdr:to>
      <cdr:x>0.31196</cdr:x>
      <cdr:y>0.99842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7257" y="2091872"/>
          <a:ext cx="768287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Ind (Lag)</a:t>
          </a:r>
          <a:endParaRPr lang="en-AU" sz="1100"/>
        </a:p>
      </cdr:txBody>
    </cdr:sp>
  </cdr:relSizeAnchor>
  <cdr:relSizeAnchor xmlns:cdr="http://schemas.openxmlformats.org/drawingml/2006/chartDrawing">
    <cdr:from>
      <cdr:x>0.43265</cdr:x>
      <cdr:y>0.00201</cdr:y>
    </cdr:from>
    <cdr:to>
      <cdr:x>0.57339</cdr:x>
      <cdr:y>0.09989</cdr:y>
    </cdr:to>
    <cdr:sp macro="" textlink="">
      <cdr:nvSpPr>
        <cdr:cNvPr id="26" name="TextBox 15"/>
        <cdr:cNvSpPr txBox="1"/>
      </cdr:nvSpPr>
      <cdr:spPr>
        <a:xfrm xmlns:a="http://schemas.openxmlformats.org/drawingml/2006/main">
          <a:off x="1019652" y="4763"/>
          <a:ext cx="331694" cy="23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+1</a:t>
          </a:r>
        </a:p>
      </cdr:txBody>
    </cdr:sp>
  </cdr:relSizeAnchor>
  <cdr:relSizeAnchor xmlns:cdr="http://schemas.openxmlformats.org/drawingml/2006/chartDrawing">
    <cdr:from>
      <cdr:x>0.43076</cdr:x>
      <cdr:y>0.88907</cdr:y>
    </cdr:from>
    <cdr:to>
      <cdr:x>0.56353</cdr:x>
      <cdr:y>1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1015207" y="2104391"/>
          <a:ext cx="312906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-1</a:t>
          </a:r>
        </a:p>
      </cdr:txBody>
    </cdr:sp>
  </cdr:relSizeAnchor>
  <cdr:relSizeAnchor xmlns:cdr="http://schemas.openxmlformats.org/drawingml/2006/chartDrawing">
    <cdr:from>
      <cdr:x>0</cdr:x>
      <cdr:y>0.44651</cdr:y>
    </cdr:from>
    <cdr:to>
      <cdr:x>0.11103</cdr:x>
      <cdr:y>0.55744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0" y="1056878"/>
          <a:ext cx="261675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0.88797</cdr:x>
      <cdr:y>0.444</cdr:y>
    </cdr:from>
    <cdr:to>
      <cdr:x>0.999</cdr:x>
      <cdr:y>0.55493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2092722" y="1050925"/>
          <a:ext cx="261675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0.36782</cdr:x>
      <cdr:y>0.24749</cdr:y>
    </cdr:from>
    <cdr:to>
      <cdr:x>0.64317</cdr:x>
      <cdr:y>0.35842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14400" y="585788"/>
          <a:ext cx="684546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Cos(</a:t>
          </a:r>
          <a:r>
            <a:rPr lang="el-GR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φ</a:t>
          </a:r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0.37079</cdr:x>
      <cdr:y>0.11464</cdr:y>
    </cdr:to>
    <cdr:sp macro="" textlink="Sheet2!$D$26">
      <cdr:nvSpPr>
        <cdr:cNvPr id="4" name="TextBox 3"/>
        <cdr:cNvSpPr txBox="1"/>
      </cdr:nvSpPr>
      <cdr:spPr>
        <a:xfrm xmlns:a="http://schemas.openxmlformats.org/drawingml/2006/main">
          <a:off x="3870" y="0"/>
          <a:ext cx="869982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fld id="{D9FE2AD6-CF56-41A2-9BBD-DBAE39CAB477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Cap (Lead)</a:t>
          </a:fld>
          <a:endParaRPr lang="en-AU" sz="1100"/>
        </a:p>
      </cdr:txBody>
    </cdr:sp>
  </cdr:relSizeAnchor>
  <cdr:relSizeAnchor xmlns:cdr="http://schemas.openxmlformats.org/drawingml/2006/chartDrawing">
    <cdr:from>
      <cdr:x>0.6466</cdr:x>
      <cdr:y>0.88378</cdr:y>
    </cdr:from>
    <cdr:to>
      <cdr:x>0.99655</cdr:x>
      <cdr:y>0.99842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07457" y="2091870"/>
          <a:ext cx="869982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9FE2AD6-CF56-41A2-9BBD-DBAE39CAB477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Cap (Lead)</a:t>
          </a:fld>
          <a:endParaRPr lang="en-AU" sz="1100"/>
        </a:p>
      </cdr:txBody>
    </cdr:sp>
  </cdr:relSizeAnchor>
  <cdr:relSizeAnchor xmlns:cdr="http://schemas.openxmlformats.org/drawingml/2006/chartDrawing">
    <cdr:from>
      <cdr:x>0.68877</cdr:x>
      <cdr:y>0.00307</cdr:y>
    </cdr:from>
    <cdr:to>
      <cdr:x>0.99781</cdr:x>
      <cdr:y>0.11771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712295" y="7257"/>
          <a:ext cx="768287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Ind (Lag)</a:t>
          </a:r>
          <a:endParaRPr lang="en-AU" sz="1100"/>
        </a:p>
      </cdr:txBody>
    </cdr:sp>
  </cdr:relSizeAnchor>
  <cdr:relSizeAnchor xmlns:cdr="http://schemas.openxmlformats.org/drawingml/2006/chartDrawing">
    <cdr:from>
      <cdr:x>0.00292</cdr:x>
      <cdr:y>0.88378</cdr:y>
    </cdr:from>
    <cdr:to>
      <cdr:x>0.31196</cdr:x>
      <cdr:y>0.99842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7257" y="2091872"/>
          <a:ext cx="768287" cy="271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Ind (Lag)</a:t>
          </a:r>
          <a:endParaRPr lang="en-AU" sz="1100"/>
        </a:p>
      </cdr:txBody>
    </cdr:sp>
  </cdr:relSizeAnchor>
  <cdr:relSizeAnchor xmlns:cdr="http://schemas.openxmlformats.org/drawingml/2006/chartDrawing">
    <cdr:from>
      <cdr:x>0.05158</cdr:x>
      <cdr:y>0.05136</cdr:y>
    </cdr:from>
    <cdr:to>
      <cdr:x>0.94881</cdr:x>
      <cdr:y>0.94472</cdr:y>
    </cdr:to>
    <cdr:sp macro="" textlink="">
      <cdr:nvSpPr>
        <cdr:cNvPr id="8" name="Oval 7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121557" y="121558"/>
          <a:ext cx="2114550" cy="21145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8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0.43265</cdr:x>
      <cdr:y>0.00201</cdr:y>
    </cdr:from>
    <cdr:to>
      <cdr:x>0.57339</cdr:x>
      <cdr:y>0.09989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1019652" y="4763"/>
          <a:ext cx="331694" cy="231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+1</a:t>
          </a:r>
        </a:p>
      </cdr:txBody>
    </cdr:sp>
  </cdr:relSizeAnchor>
  <cdr:relSizeAnchor xmlns:cdr="http://schemas.openxmlformats.org/drawingml/2006/chartDrawing">
    <cdr:from>
      <cdr:x>0.43076</cdr:x>
      <cdr:y>0.88907</cdr:y>
    </cdr:from>
    <cdr:to>
      <cdr:x>0.56353</cdr:x>
      <cdr:y>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015207" y="2104391"/>
          <a:ext cx="312906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-1</a:t>
          </a:r>
        </a:p>
      </cdr:txBody>
    </cdr:sp>
  </cdr:relSizeAnchor>
  <cdr:relSizeAnchor xmlns:cdr="http://schemas.openxmlformats.org/drawingml/2006/chartDrawing">
    <cdr:from>
      <cdr:x>0</cdr:x>
      <cdr:y>0.44651</cdr:y>
    </cdr:from>
    <cdr:to>
      <cdr:x>0.11103</cdr:x>
      <cdr:y>0.55744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0" y="1056878"/>
          <a:ext cx="261675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0.88797</cdr:x>
      <cdr:y>0.444</cdr:y>
    </cdr:from>
    <cdr:to>
      <cdr:x>0.999</cdr:x>
      <cdr:y>0.55493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092722" y="1050925"/>
          <a:ext cx="261675" cy="262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0.06921</cdr:x>
      <cdr:y>0.03905</cdr:y>
    </cdr:from>
    <cdr:to>
      <cdr:x>0.96223</cdr:x>
      <cdr:y>0.93947</cdr:y>
    </cdr:to>
    <cdr:pic>
      <cdr:nvPicPr>
        <cdr:cNvPr id="25" name="Picture 2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3116" y="92421"/>
          <a:ext cx="2104628" cy="213126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0.00913</cdr:x>
      <cdr:y>0.00604</cdr:y>
    </cdr:from>
    <cdr:to>
      <cdr:x>0.48599</cdr:x>
      <cdr:y>0.1889</cdr:y>
    </cdr:to>
    <cdr:sp macro="" textlink="">
      <cdr:nvSpPr>
        <cdr:cNvPr id="20" name="TextBox 2"/>
        <cdr:cNvSpPr txBox="1"/>
      </cdr:nvSpPr>
      <cdr:spPr>
        <a:xfrm xmlns:a="http://schemas.openxmlformats.org/drawingml/2006/main">
          <a:off x="21518" y="14300"/>
          <a:ext cx="1123834" cy="432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Power Factor</a:t>
          </a:r>
          <a:b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</a:t>
          </a:r>
          <a:r>
            <a:rPr lang="el-GR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λ</a:t>
          </a:r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0.85196</cdr:x>
      <cdr:y>0.00956</cdr:y>
    </cdr:from>
    <cdr:to>
      <cdr:x>0.9927</cdr:x>
      <cdr:y>0.10744</cdr:y>
    </cdr:to>
    <cdr:sp macro="" textlink="">
      <cdr:nvSpPr>
        <cdr:cNvPr id="26" name="TextBox 15"/>
        <cdr:cNvSpPr txBox="1"/>
      </cdr:nvSpPr>
      <cdr:spPr>
        <a:xfrm xmlns:a="http://schemas.openxmlformats.org/drawingml/2006/main">
          <a:off x="2007869" y="22617"/>
          <a:ext cx="331690" cy="231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+1</a:t>
          </a:r>
        </a:p>
      </cdr:txBody>
    </cdr:sp>
  </cdr:relSizeAnchor>
  <cdr:relSizeAnchor xmlns:cdr="http://schemas.openxmlformats.org/drawingml/2006/chartDrawing">
    <cdr:from>
      <cdr:x>0.88797</cdr:x>
      <cdr:y>0.88163</cdr:y>
    </cdr:from>
    <cdr:to>
      <cdr:x>0.999</cdr:x>
      <cdr:y>0.99256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2092730" y="2086775"/>
          <a:ext cx="261670" cy="262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0.88907</cdr:y>
    </cdr:from>
    <cdr:to>
      <cdr:x>0.11103</cdr:x>
      <cdr:y>1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0" y="2104396"/>
          <a:ext cx="261671" cy="262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0.06921</cdr:x>
      <cdr:y>0.03905</cdr:y>
    </cdr:from>
    <cdr:to>
      <cdr:x>0.96223</cdr:x>
      <cdr:y>0.93947</cdr:y>
    </cdr:to>
    <cdr:pic>
      <cdr:nvPicPr>
        <cdr:cNvPr id="25" name="Picture 2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3116" y="92421"/>
          <a:ext cx="2104628" cy="213126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0.00913</cdr:x>
      <cdr:y>0.00604</cdr:y>
    </cdr:from>
    <cdr:to>
      <cdr:x>0.48599</cdr:x>
      <cdr:y>0.1889</cdr:y>
    </cdr:to>
    <cdr:sp macro="" textlink="">
      <cdr:nvSpPr>
        <cdr:cNvPr id="20" name="TextBox 2"/>
        <cdr:cNvSpPr txBox="1"/>
      </cdr:nvSpPr>
      <cdr:spPr>
        <a:xfrm xmlns:a="http://schemas.openxmlformats.org/drawingml/2006/main">
          <a:off x="21518" y="14300"/>
          <a:ext cx="1123834" cy="4328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Power Factor</a:t>
          </a:r>
          <a:b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</a:t>
          </a:r>
          <a:r>
            <a:rPr lang="el-GR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λ</a:t>
          </a:r>
          <a:r>
            <a:rPr lang="en-AU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0.85196</cdr:x>
      <cdr:y>0.00956</cdr:y>
    </cdr:from>
    <cdr:to>
      <cdr:x>0.9927</cdr:x>
      <cdr:y>0.10744</cdr:y>
    </cdr:to>
    <cdr:sp macro="" textlink="">
      <cdr:nvSpPr>
        <cdr:cNvPr id="26" name="TextBox 15"/>
        <cdr:cNvSpPr txBox="1"/>
      </cdr:nvSpPr>
      <cdr:spPr>
        <a:xfrm xmlns:a="http://schemas.openxmlformats.org/drawingml/2006/main">
          <a:off x="2007869" y="22617"/>
          <a:ext cx="331690" cy="231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A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+1</a:t>
          </a:r>
        </a:p>
      </cdr:txBody>
    </cdr:sp>
  </cdr:relSizeAnchor>
  <cdr:relSizeAnchor xmlns:cdr="http://schemas.openxmlformats.org/drawingml/2006/chartDrawing">
    <cdr:from>
      <cdr:x>0.88797</cdr:x>
      <cdr:y>0.88163</cdr:y>
    </cdr:from>
    <cdr:to>
      <cdr:x>0.999</cdr:x>
      <cdr:y>0.99256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2092730" y="2086775"/>
          <a:ext cx="261670" cy="262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0.88907</cdr:y>
    </cdr:from>
    <cdr:to>
      <cdr:x>0.11103</cdr:x>
      <cdr:y>1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0" y="2104396"/>
          <a:ext cx="261671" cy="262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AU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showGridLines="0" tabSelected="1" zoomScale="85" zoomScaleNormal="85" workbookViewId="0">
      <selection activeCell="G1" sqref="G1"/>
    </sheetView>
  </sheetViews>
  <sheetFormatPr defaultColWidth="10.7109375" defaultRowHeight="15" customHeight="1" x14ac:dyDescent="0.25"/>
  <cols>
    <col min="1" max="1" width="22.5703125" style="19" customWidth="1"/>
    <col min="2" max="2" width="5.85546875" style="19" bestFit="1" customWidth="1"/>
    <col min="3" max="3" width="40.7109375" style="19" customWidth="1"/>
    <col min="4" max="4" width="3.42578125" style="19" customWidth="1"/>
    <col min="5" max="5" width="40.7109375" style="19" customWidth="1"/>
    <col min="6" max="6" width="4.140625" style="19" customWidth="1"/>
    <col min="7" max="7" width="20.85546875" style="19" customWidth="1"/>
    <col min="8" max="8" width="9.7109375" style="19" bestFit="1" customWidth="1"/>
    <col min="9" max="9" width="6.5703125" style="19" bestFit="1" customWidth="1"/>
    <col min="10" max="10" width="2.28515625" style="20" bestFit="1" customWidth="1"/>
    <col min="11" max="11" width="9.7109375" style="20" bestFit="1" customWidth="1"/>
    <col min="12" max="12" width="6.5703125" style="21" bestFit="1" customWidth="1"/>
    <col min="13" max="13" width="9.28515625" style="21" bestFit="1" customWidth="1"/>
    <col min="14" max="14" width="8.85546875" style="21" bestFit="1" customWidth="1"/>
    <col min="15" max="15" width="9.28515625" style="21" bestFit="1" customWidth="1"/>
    <col min="16" max="16" width="10" style="21" bestFit="1" customWidth="1"/>
    <col min="17" max="17" width="8.140625" style="21" bestFit="1" customWidth="1"/>
    <col min="18" max="19" width="10.7109375" style="21"/>
    <col min="20" max="20" width="12.42578125" style="21" customWidth="1"/>
    <col min="21" max="21" width="10.7109375" style="21"/>
    <col min="22" max="22" width="12.7109375" style="21" customWidth="1"/>
    <col min="23" max="23" width="10.7109375" style="21"/>
    <col min="24" max="26" width="11.140625" style="21" bestFit="1" customWidth="1"/>
    <col min="27" max="27" width="16.140625" style="21" bestFit="1" customWidth="1"/>
    <col min="28" max="28" width="13.140625" style="22" customWidth="1"/>
    <col min="29" max="29" width="11.7109375" style="22" customWidth="1"/>
    <col min="30" max="16384" width="10.7109375" style="19"/>
  </cols>
  <sheetData>
    <row r="1" spans="1:37" ht="153" customHeight="1" x14ac:dyDescent="0.25">
      <c r="C1" s="43"/>
      <c r="D1" s="43"/>
      <c r="E1" s="43"/>
      <c r="G1" s="37" t="s">
        <v>43</v>
      </c>
      <c r="J1" s="19"/>
      <c r="K1" s="19"/>
      <c r="L1" s="19"/>
      <c r="M1" s="19"/>
      <c r="N1" s="20"/>
      <c r="O1" s="20"/>
      <c r="P1" s="20"/>
      <c r="Q1" s="20"/>
      <c r="R1" s="20"/>
      <c r="S1" s="20"/>
      <c r="AB1" s="21"/>
      <c r="AC1" s="21"/>
      <c r="AD1" s="21"/>
      <c r="AE1" s="21"/>
      <c r="AF1" s="21"/>
      <c r="AG1" s="21"/>
      <c r="AH1" s="21"/>
      <c r="AI1" s="21"/>
      <c r="AJ1" s="22"/>
      <c r="AK1" s="22"/>
    </row>
    <row r="2" spans="1:37" ht="200.1" customHeight="1" x14ac:dyDescent="0.25">
      <c r="C2" s="23"/>
      <c r="D2" s="24"/>
      <c r="E2" s="23"/>
      <c r="G2" s="25"/>
      <c r="H2" s="26"/>
      <c r="J2" s="19"/>
      <c r="K2" s="19"/>
      <c r="L2" s="19"/>
      <c r="M2" s="19"/>
      <c r="N2" s="20"/>
      <c r="O2" s="20"/>
      <c r="P2" s="20"/>
      <c r="Q2" s="20"/>
      <c r="R2" s="20"/>
      <c r="S2" s="20"/>
      <c r="AB2" s="21"/>
      <c r="AC2" s="21"/>
      <c r="AD2" s="21"/>
      <c r="AE2" s="21"/>
      <c r="AF2" s="21"/>
      <c r="AG2" s="21"/>
      <c r="AH2" s="21"/>
      <c r="AI2" s="21"/>
      <c r="AJ2" s="22"/>
      <c r="AK2" s="22"/>
    </row>
    <row r="3" spans="1:37" ht="200.1" customHeight="1" x14ac:dyDescent="0.2">
      <c r="A3" s="18"/>
      <c r="B3" s="18"/>
      <c r="C3" s="18"/>
      <c r="D3" s="18"/>
      <c r="E3" s="18"/>
      <c r="G3" s="25"/>
      <c r="H3" s="26"/>
      <c r="J3" s="19"/>
      <c r="K3" s="19"/>
      <c r="L3" s="19"/>
      <c r="M3" s="19"/>
      <c r="N3" s="20"/>
      <c r="O3" s="20"/>
      <c r="P3" s="20"/>
      <c r="Q3" s="20"/>
      <c r="R3" s="20"/>
      <c r="S3" s="20"/>
      <c r="AB3" s="21"/>
      <c r="AC3" s="21"/>
      <c r="AD3" s="21"/>
      <c r="AE3" s="21"/>
      <c r="AF3" s="21"/>
      <c r="AG3" s="21"/>
      <c r="AH3" s="21"/>
      <c r="AI3" s="21"/>
      <c r="AJ3" s="22"/>
      <c r="AK3" s="22"/>
    </row>
    <row r="4" spans="1:37" ht="200.1" customHeight="1" x14ac:dyDescent="0.2">
      <c r="A4" s="18"/>
      <c r="B4" s="18"/>
      <c r="C4" s="18"/>
      <c r="D4" s="18"/>
      <c r="E4" s="18"/>
      <c r="G4" s="25"/>
      <c r="H4" s="26"/>
      <c r="J4" s="19"/>
      <c r="K4" s="19"/>
      <c r="L4" s="19"/>
      <c r="M4" s="19"/>
      <c r="N4" s="20"/>
      <c r="O4" s="20"/>
      <c r="P4" s="20"/>
      <c r="Q4" s="20"/>
      <c r="R4" s="20"/>
      <c r="S4" s="20"/>
      <c r="AB4" s="21"/>
      <c r="AC4" s="21"/>
      <c r="AD4" s="21"/>
      <c r="AE4" s="21"/>
      <c r="AF4" s="21"/>
      <c r="AG4" s="21"/>
      <c r="AH4" s="21"/>
      <c r="AI4" s="21"/>
      <c r="AJ4" s="22"/>
      <c r="AK4" s="22"/>
    </row>
    <row r="5" spans="1:37" ht="200.1" customHeight="1" x14ac:dyDescent="0.25">
      <c r="C5" s="23"/>
      <c r="D5" s="24"/>
      <c r="E5" s="23"/>
      <c r="G5" s="25"/>
      <c r="H5" s="26"/>
      <c r="J5" s="19"/>
      <c r="K5" s="19"/>
      <c r="L5" s="19"/>
      <c r="M5" s="19"/>
      <c r="N5" s="20"/>
      <c r="O5" s="20"/>
      <c r="P5" s="20"/>
      <c r="Q5" s="20"/>
      <c r="R5" s="20"/>
      <c r="S5" s="20"/>
      <c r="AB5" s="21"/>
      <c r="AC5" s="21"/>
      <c r="AD5" s="21"/>
      <c r="AE5" s="21"/>
      <c r="AF5" s="21"/>
      <c r="AG5" s="21"/>
      <c r="AH5" s="21"/>
      <c r="AI5" s="21"/>
      <c r="AJ5" s="22"/>
      <c r="AK5" s="22"/>
    </row>
    <row r="6" spans="1:37" ht="15" customHeight="1" x14ac:dyDescent="0.25">
      <c r="C6" s="23"/>
      <c r="D6" s="24"/>
      <c r="E6" s="23"/>
      <c r="G6" s="25"/>
      <c r="H6" s="26"/>
      <c r="J6" s="19"/>
      <c r="K6" s="19"/>
      <c r="L6" s="19"/>
      <c r="M6" s="19"/>
      <c r="N6" s="20"/>
      <c r="O6" s="20"/>
      <c r="P6" s="20"/>
      <c r="Q6" s="20"/>
      <c r="R6" s="20"/>
      <c r="S6" s="20"/>
      <c r="AB6" s="21"/>
      <c r="AC6" s="21"/>
      <c r="AD6" s="21"/>
      <c r="AE6" s="21"/>
      <c r="AF6" s="21"/>
      <c r="AG6" s="21"/>
      <c r="AH6" s="21"/>
      <c r="AI6" s="21"/>
      <c r="AJ6" s="22"/>
      <c r="AK6" s="22"/>
    </row>
    <row r="7" spans="1:37" ht="15" customHeight="1" x14ac:dyDescent="0.25">
      <c r="C7" s="27" t="s">
        <v>17</v>
      </c>
      <c r="E7" s="27" t="s">
        <v>18</v>
      </c>
      <c r="G7" s="28"/>
      <c r="J7" s="26"/>
      <c r="Q7" s="29"/>
      <c r="R7" s="29"/>
    </row>
    <row r="8" spans="1:37" ht="15" customHeight="1" x14ac:dyDescent="0.25">
      <c r="A8" s="30" t="s">
        <v>13</v>
      </c>
      <c r="C8" s="31">
        <v>100</v>
      </c>
      <c r="D8" s="32"/>
      <c r="E8" s="31">
        <f>C8</f>
        <v>100</v>
      </c>
      <c r="G8" s="28"/>
      <c r="J8" s="26"/>
      <c r="Q8" s="29"/>
      <c r="R8" s="29"/>
    </row>
    <row r="9" spans="1:37" ht="15" customHeight="1" x14ac:dyDescent="0.25">
      <c r="A9" s="30" t="s">
        <v>14</v>
      </c>
      <c r="C9" s="38">
        <v>0</v>
      </c>
      <c r="D9" s="32"/>
      <c r="E9" s="31">
        <f>C9</f>
        <v>0</v>
      </c>
    </row>
    <row r="10" spans="1:37" ht="15" customHeight="1" x14ac:dyDescent="0.25">
      <c r="A10" s="39" t="s">
        <v>32</v>
      </c>
      <c r="C10" s="40"/>
      <c r="D10" s="32"/>
      <c r="E10" s="40"/>
      <c r="G10" s="31">
        <f>Sheet2!B21</f>
        <v>2.5431508894849419</v>
      </c>
    </row>
    <row r="11" spans="1:37" ht="15" customHeight="1" x14ac:dyDescent="0.25">
      <c r="A11" s="39" t="s">
        <v>33</v>
      </c>
      <c r="C11" s="40"/>
      <c r="D11" s="32"/>
      <c r="E11" s="40"/>
      <c r="G11" s="31">
        <f>Sheet2!B22</f>
        <v>-38.147240477104361</v>
      </c>
    </row>
    <row r="12" spans="1:37" ht="15" customHeight="1" x14ac:dyDescent="0.25">
      <c r="A12" s="39" t="s">
        <v>34</v>
      </c>
      <c r="C12" s="40"/>
      <c r="D12" s="32"/>
      <c r="E12" s="40"/>
      <c r="G12" s="31">
        <f>Sheet2!B23</f>
        <v>0.78642600730822343</v>
      </c>
    </row>
    <row r="13" spans="1:37" ht="15" customHeight="1" x14ac:dyDescent="0.25">
      <c r="A13" s="30" t="s">
        <v>15</v>
      </c>
      <c r="C13" s="31">
        <f>C8/Sheet2!B21</f>
        <v>39.321300365411176</v>
      </c>
      <c r="D13" s="32"/>
      <c r="E13" s="31">
        <f>C13</f>
        <v>39.321300365411176</v>
      </c>
      <c r="Q13" s="19"/>
      <c r="R13" s="19"/>
    </row>
    <row r="14" spans="1:37" ht="15" customHeight="1" x14ac:dyDescent="0.25">
      <c r="A14" s="30" t="s">
        <v>16</v>
      </c>
      <c r="C14" s="31">
        <f>C9-Sheet2!B22</f>
        <v>38.147240477104361</v>
      </c>
      <c r="D14" s="32"/>
      <c r="E14" s="31">
        <f>C14+180</f>
        <v>218.14724047710436</v>
      </c>
      <c r="Q14" s="19"/>
      <c r="R14" s="19"/>
    </row>
    <row r="15" spans="1:37" ht="15" customHeight="1" x14ac:dyDescent="0.25">
      <c r="A15" s="33" t="s">
        <v>22</v>
      </c>
      <c r="C15" s="31">
        <f>C14-C9</f>
        <v>38.147240477104361</v>
      </c>
      <c r="D15" s="32"/>
      <c r="E15" s="31">
        <f>E14-E9</f>
        <v>218.14724047710436</v>
      </c>
      <c r="Q15" s="29"/>
      <c r="R15" s="29"/>
    </row>
    <row r="16" spans="1:37" ht="15" customHeight="1" x14ac:dyDescent="0.25">
      <c r="A16" s="34" t="s">
        <v>11</v>
      </c>
      <c r="C16" s="31">
        <f>COS(C15*PI()/180)</f>
        <v>0.78642600730822343</v>
      </c>
      <c r="D16" s="32"/>
      <c r="E16" s="31">
        <f>COS(E15*PI()/180)</f>
        <v>-0.78642600730822343</v>
      </c>
      <c r="Q16" s="29"/>
      <c r="R16" s="29"/>
    </row>
    <row r="17" spans="1:5" ht="15" customHeight="1" x14ac:dyDescent="0.25">
      <c r="A17" s="33" t="s">
        <v>23</v>
      </c>
      <c r="C17" s="31">
        <f>C9-C14</f>
        <v>-38.147240477104361</v>
      </c>
      <c r="D17" s="32"/>
      <c r="E17" s="31">
        <f>E9-E14</f>
        <v>-218.14724047710436</v>
      </c>
    </row>
    <row r="18" spans="1:5" ht="15" customHeight="1" x14ac:dyDescent="0.25">
      <c r="A18" s="34" t="s">
        <v>12</v>
      </c>
      <c r="C18" s="31">
        <f>COS(C17*PI()/180)</f>
        <v>0.78642600730822343</v>
      </c>
      <c r="D18" s="32"/>
      <c r="E18" s="31">
        <f>COS(E17*PI()/180)</f>
        <v>-0.78642600730822343</v>
      </c>
    </row>
    <row r="19" spans="1:5" ht="15" customHeight="1" x14ac:dyDescent="0.25">
      <c r="A19" s="35" t="s">
        <v>26</v>
      </c>
      <c r="C19" s="31">
        <f>C8*C13</f>
        <v>3932.1300365411175</v>
      </c>
      <c r="D19" s="32"/>
      <c r="E19" s="31">
        <f>E8*E13</f>
        <v>3932.1300365411175</v>
      </c>
    </row>
    <row r="20" spans="1:5" ht="15" customHeight="1" x14ac:dyDescent="0.25">
      <c r="A20" s="33" t="s">
        <v>31</v>
      </c>
      <c r="C20" s="31">
        <f>C9+(-C14)</f>
        <v>-38.147240477104361</v>
      </c>
      <c r="D20" s="32"/>
      <c r="E20" s="31">
        <f>E9+(-E14)</f>
        <v>-218.14724047710436</v>
      </c>
    </row>
    <row r="21" spans="1:5" ht="15" customHeight="1" x14ac:dyDescent="0.25">
      <c r="A21" s="35" t="s">
        <v>25</v>
      </c>
      <c r="C21" s="31">
        <f>C19*COS(C20*PI()/180)</f>
        <v>3092.3293248537698</v>
      </c>
      <c r="D21" s="32"/>
      <c r="E21" s="31">
        <f>E19*COS(E20*PI()/180)</f>
        <v>-3092.3293248537698</v>
      </c>
    </row>
    <row r="22" spans="1:5" ht="15" customHeight="1" x14ac:dyDescent="0.25">
      <c r="A22" s="35" t="s">
        <v>24</v>
      </c>
      <c r="C22" s="31">
        <f>C19*SIN(C20*PI()/180)</f>
        <v>-2428.8157548316171</v>
      </c>
      <c r="D22" s="32"/>
      <c r="E22" s="31">
        <f>E19*SIN(E20*PI()/180)</f>
        <v>2428.8157548316171</v>
      </c>
    </row>
    <row r="23" spans="1:5" ht="15" customHeight="1" x14ac:dyDescent="0.25">
      <c r="A23" s="34" t="s">
        <v>10</v>
      </c>
      <c r="C23" s="31">
        <f>ABS(C21)/ABS(C19)</f>
        <v>0.78642600730822343</v>
      </c>
      <c r="D23" s="32"/>
      <c r="E23" s="31">
        <f>ABS(E21)/ABS(E19)</f>
        <v>0.78642600730822343</v>
      </c>
    </row>
    <row r="24" spans="1:5" ht="15" customHeight="1" x14ac:dyDescent="0.25">
      <c r="A24" s="36" t="s">
        <v>20</v>
      </c>
      <c r="C24" s="31">
        <f>C21/POWER(C13,2)</f>
        <v>1.9999999999999998</v>
      </c>
      <c r="D24" s="32"/>
      <c r="E24" s="31">
        <f>E21/POWER(E13,2)</f>
        <v>-1.9999999999999998</v>
      </c>
    </row>
    <row r="25" spans="1:5" ht="15" customHeight="1" x14ac:dyDescent="0.25">
      <c r="A25" s="36" t="s">
        <v>21</v>
      </c>
      <c r="C25" s="31">
        <f>C22/POWER(C13,2)</f>
        <v>-1.5708648721924019</v>
      </c>
      <c r="D25" s="32"/>
      <c r="E25" s="31">
        <f>E22/POWER(E13,2)</f>
        <v>1.5708648721924019</v>
      </c>
    </row>
  </sheetData>
  <sheetProtection password="C541" sheet="1" objects="1" scenarios="1"/>
  <mergeCells count="1">
    <mergeCell ref="C1:E1"/>
  </mergeCells>
  <dataValidations count="1">
    <dataValidation type="list" allowBlank="1" showInputMessage="1" showErrorMessage="1" sqref="G1">
      <formula1>"Zload = R +j0, Zload = R + jωL,Zload = R - j/ωC"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  <headerFooter>
    <oddHeader>&amp;L&amp;G</oddHeader>
    <oddFooter>&amp;L&amp;"Tahoma,Regular"&amp;10© 2016 Rod Hughes Consulting Pty Ltd
A.B.N. 64 137 442 089&amp;C&amp;"Tahoma,Regular"&amp;10&amp;A
Page &amp;P of &amp;N&amp;R&amp;"Tahoma,Regular"&amp;10&amp;F
&amp;D &amp;T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115" zoomScaleNormal="115" workbookViewId="0">
      <selection activeCell="J28" sqref="J28"/>
    </sheetView>
  </sheetViews>
  <sheetFormatPr defaultColWidth="10.7109375" defaultRowHeight="15" customHeight="1" x14ac:dyDescent="0.2"/>
  <cols>
    <col min="1" max="2" width="10.7109375" style="18"/>
    <col min="3" max="3" width="40.7109375" style="18" customWidth="1"/>
    <col min="4" max="4" width="10.7109375" style="18"/>
    <col min="5" max="5" width="40.7109375" style="18" customWidth="1"/>
    <col min="6" max="16384" width="10.7109375" style="18"/>
  </cols>
  <sheetData>
    <row r="1" spans="1:6" ht="15" customHeight="1" x14ac:dyDescent="0.2">
      <c r="A1" s="1">
        <v>0</v>
      </c>
      <c r="B1" s="15" t="s">
        <v>27</v>
      </c>
      <c r="C1" s="1"/>
      <c r="D1" s="16">
        <f>Sheet1!C8*COS(Sheet1!C9*PI()/180)</f>
        <v>100</v>
      </c>
      <c r="E1" s="12"/>
      <c r="F1" s="16">
        <f>Sheet1!E8*COS(Sheet1!E9*PI()/180)</f>
        <v>100</v>
      </c>
    </row>
    <row r="2" spans="1:6" ht="15" customHeight="1" x14ac:dyDescent="0.2">
      <c r="A2" s="1">
        <v>0</v>
      </c>
      <c r="B2" s="15" t="s">
        <v>28</v>
      </c>
      <c r="C2" s="1"/>
      <c r="D2" s="16">
        <f>Sheet1!C8*SIN(Sheet1!C9*PI()/180)</f>
        <v>0</v>
      </c>
      <c r="E2" s="12"/>
      <c r="F2" s="16">
        <f>Sheet1!E8*SIN(Sheet1!E9*PI()/180)</f>
        <v>0</v>
      </c>
    </row>
    <row r="3" spans="1:6" ht="15" customHeight="1" x14ac:dyDescent="0.2">
      <c r="A3" s="1">
        <v>0</v>
      </c>
      <c r="B3" s="15" t="s">
        <v>29</v>
      </c>
      <c r="C3" s="1"/>
      <c r="D3" s="16">
        <f>Sheet1!C13*COS(Sheet1!C14*PI()/180)</f>
        <v>30.923293248537696</v>
      </c>
      <c r="E3" s="12"/>
      <c r="F3" s="16">
        <f>Sheet1!E13*COS(Sheet1!E14*PI()/180)</f>
        <v>-30.923293248537696</v>
      </c>
    </row>
    <row r="4" spans="1:6" ht="15" customHeight="1" x14ac:dyDescent="0.2">
      <c r="A4" s="1">
        <v>0</v>
      </c>
      <c r="B4" s="15" t="s">
        <v>30</v>
      </c>
      <c r="C4" s="1"/>
      <c r="D4" s="16">
        <f>Sheet1!C13*SIN(Sheet1!C14*PI()/180)</f>
        <v>24.288157548316175</v>
      </c>
      <c r="E4" s="12"/>
      <c r="F4" s="16">
        <f>Sheet1!E13*SIN(Sheet1!E14*PI()/180)</f>
        <v>-24.288157548316175</v>
      </c>
    </row>
    <row r="5" spans="1:6" ht="15" customHeight="1" x14ac:dyDescent="0.2">
      <c r="A5" s="1">
        <v>0</v>
      </c>
      <c r="B5" s="1"/>
      <c r="C5" s="1"/>
      <c r="D5" s="17">
        <v>120</v>
      </c>
      <c r="E5" s="1"/>
      <c r="F5" s="17">
        <v>120</v>
      </c>
    </row>
    <row r="6" spans="1:6" ht="15" customHeight="1" x14ac:dyDescent="0.2">
      <c r="A6" s="1">
        <v>0</v>
      </c>
      <c r="B6" s="1"/>
      <c r="C6" s="1"/>
      <c r="D6" s="17">
        <v>0</v>
      </c>
      <c r="E6" s="1"/>
      <c r="F6" s="17">
        <v>0</v>
      </c>
    </row>
    <row r="11" spans="1:6" ht="15" customHeight="1" x14ac:dyDescent="0.2">
      <c r="A11" s="13" t="s">
        <v>19</v>
      </c>
      <c r="B11" s="14">
        <v>50</v>
      </c>
    </row>
    <row r="19" spans="1:11" ht="15" customHeight="1" x14ac:dyDescent="0.2">
      <c r="A19" s="5" t="s">
        <v>0</v>
      </c>
      <c r="B19" s="8">
        <f>E20</f>
        <v>2</v>
      </c>
      <c r="C19" s="1"/>
      <c r="D19" s="9"/>
      <c r="E19" s="4"/>
      <c r="F19" s="4"/>
      <c r="G19" s="5" t="s">
        <v>0</v>
      </c>
      <c r="H19" s="6" t="s">
        <v>5</v>
      </c>
      <c r="I19" s="5" t="s">
        <v>3</v>
      </c>
      <c r="J19" s="5" t="s">
        <v>2</v>
      </c>
      <c r="K19" s="7" t="s">
        <v>6</v>
      </c>
    </row>
    <row r="20" spans="1:11" ht="15" customHeight="1" x14ac:dyDescent="0.2">
      <c r="A20" s="10" t="s">
        <v>5</v>
      </c>
      <c r="B20" s="8">
        <f>IF(Sheet1!G1="Zload = R +j0",H20,IF(Sheet1!G1="Zload = R + jωL",H20+H21,H20+H22))</f>
        <v>-1.5708648721924021</v>
      </c>
      <c r="C20" s="1"/>
      <c r="D20" s="9" t="s">
        <v>0</v>
      </c>
      <c r="E20" s="4">
        <v>2</v>
      </c>
      <c r="F20" s="3" t="s">
        <v>9</v>
      </c>
      <c r="G20" s="8">
        <f>E20</f>
        <v>2</v>
      </c>
      <c r="H20" s="8">
        <v>0</v>
      </c>
      <c r="I20" s="8">
        <f>SQRT(POWER(G20,2)+POWER(H20,2))</f>
        <v>2</v>
      </c>
      <c r="J20" s="8">
        <f>IF(H20&gt;=0,(ACOS(G20/I20)*180/PI()),-(ACOS(G20/I20)*180/PI()))</f>
        <v>0</v>
      </c>
      <c r="K20" s="8">
        <f>COS(J20*PI()/180)</f>
        <v>1</v>
      </c>
    </row>
    <row r="21" spans="1:11" ht="15" customHeight="1" x14ac:dyDescent="0.2">
      <c r="A21" s="5" t="s">
        <v>3</v>
      </c>
      <c r="B21" s="8">
        <f>SQRT(POWER(B19,2)+POWER(B20,2))</f>
        <v>2.5431508894849419</v>
      </c>
      <c r="C21" s="1"/>
      <c r="D21" s="9" t="s">
        <v>1</v>
      </c>
      <c r="E21" s="4">
        <v>5.0000000000000001E-3</v>
      </c>
      <c r="F21" s="3" t="s">
        <v>7</v>
      </c>
      <c r="G21" s="8">
        <v>0</v>
      </c>
      <c r="H21" s="8">
        <f>2*PI()*Sheet2!B11*E21</f>
        <v>1.5707963267948966</v>
      </c>
      <c r="I21" s="8">
        <f>SQRT(POWER(G21,2)+POWER(H21,2))</f>
        <v>1.5707963267948966</v>
      </c>
      <c r="J21" s="8">
        <f>IF(H21&gt;=0,(ACOS(G21/I21)*180/PI()),-(ACOS(G21/I21)*180/PI()))</f>
        <v>90</v>
      </c>
      <c r="K21" s="8">
        <f>COS(J21*PI()/180)</f>
        <v>6.1257422745431001E-17</v>
      </c>
    </row>
    <row r="22" spans="1:11" ht="15" customHeight="1" x14ac:dyDescent="0.2">
      <c r="A22" s="5" t="s">
        <v>2</v>
      </c>
      <c r="B22" s="8">
        <f>IF(B20&gt;=0,(ACOS(B19/B21)*180/PI()),-(ACOS(B19/B21)*180/PI()))</f>
        <v>-38.147240477104361</v>
      </c>
      <c r="C22" s="1"/>
      <c r="D22" s="9" t="s">
        <v>4</v>
      </c>
      <c r="E22" s="11">
        <v>2.0263352489354254E-3</v>
      </c>
      <c r="F22" s="3" t="s">
        <v>8</v>
      </c>
      <c r="G22" s="8">
        <v>0</v>
      </c>
      <c r="H22" s="8">
        <f>IF(E22&gt;0,-1/(2*PI()*Sheet2!B11*E22),100000000)</f>
        <v>-1.5708648721924021</v>
      </c>
      <c r="I22" s="8">
        <f>SQRT(POWER(G22,2)+POWER(H22,2))</f>
        <v>1.5708648721924021</v>
      </c>
      <c r="J22" s="8">
        <f>IF(H22&gt;=0,(ACOS(G22/I22)*180/PI()),-(ACOS(G22/I22)*180/PI()))</f>
        <v>-90</v>
      </c>
      <c r="K22" s="8">
        <f>COS(J22*PI()/180)</f>
        <v>6.1257422745431001E-17</v>
      </c>
    </row>
    <row r="23" spans="1:11" ht="15" customHeight="1" x14ac:dyDescent="0.2">
      <c r="A23" s="7" t="s">
        <v>6</v>
      </c>
      <c r="B23" s="8">
        <f>COS(B22*PI()/180)</f>
        <v>0.78642600730822343</v>
      </c>
      <c r="C23" s="1"/>
      <c r="D23" s="1"/>
      <c r="E23" s="1"/>
      <c r="F23" s="1"/>
      <c r="G23" s="1"/>
      <c r="H23" s="2"/>
      <c r="I23" s="2"/>
      <c r="J23" s="2"/>
      <c r="K23" s="2"/>
    </row>
    <row r="25" spans="1:11" ht="15" customHeight="1" x14ac:dyDescent="0.2">
      <c r="D25" s="41" t="s">
        <v>38</v>
      </c>
    </row>
    <row r="26" spans="1:11" ht="15" customHeight="1" x14ac:dyDescent="0.2">
      <c r="D26" s="41" t="s">
        <v>39</v>
      </c>
    </row>
    <row r="27" spans="1:11" ht="15" customHeight="1" x14ac:dyDescent="0.2">
      <c r="A27" s="41"/>
      <c r="B27" s="41" t="s">
        <v>35</v>
      </c>
      <c r="C27" s="42">
        <f>Sheet1!C15</f>
        <v>38.147240477104361</v>
      </c>
      <c r="E27" s="42">
        <f>Sheet1!E15</f>
        <v>218.14724047710436</v>
      </c>
    </row>
    <row r="28" spans="1:11" ht="15" customHeight="1" x14ac:dyDescent="0.2">
      <c r="B28" s="41" t="s">
        <v>36</v>
      </c>
      <c r="C28" s="42">
        <f>COS(C27*PI()/180)</f>
        <v>0.78642600730822343</v>
      </c>
      <c r="E28" s="42">
        <f>COS(E27*PI()/180)</f>
        <v>-0.78642600730822343</v>
      </c>
    </row>
    <row r="29" spans="1:11" ht="15" customHeight="1" x14ac:dyDescent="0.2">
      <c r="B29" s="41" t="s">
        <v>37</v>
      </c>
      <c r="C29" s="42">
        <f>SIN(C27*PI()/180)</f>
        <v>0.61768449472950682</v>
      </c>
      <c r="E29" s="42">
        <f>SIN(E27*PI()/180)</f>
        <v>-0.61768449472950682</v>
      </c>
    </row>
    <row r="30" spans="1:11" ht="15" customHeight="1" x14ac:dyDescent="0.2">
      <c r="C30" s="42">
        <f>IF(C29&lt;0,(C28*180)-90,(-C28*180)-90)</f>
        <v>-231.5566813154802</v>
      </c>
      <c r="D30" s="42"/>
      <c r="E30" s="42">
        <f>IF(E29&lt;=0,(E28*180)+90,(-E28*180)+90)</f>
        <v>-51.556681315480205</v>
      </c>
    </row>
    <row r="31" spans="1:11" ht="15" customHeight="1" x14ac:dyDescent="0.2">
      <c r="A31" s="18">
        <v>0</v>
      </c>
      <c r="C31" s="42">
        <f>COS(C30*PI()/180)</f>
        <v>-0.62174011700903442</v>
      </c>
      <c r="E31" s="42">
        <f>COS(E30*PI()/180)</f>
        <v>0.62174011700903442</v>
      </c>
    </row>
    <row r="32" spans="1:11" ht="15" customHeight="1" x14ac:dyDescent="0.2">
      <c r="A32" s="18">
        <v>0</v>
      </c>
      <c r="C32" s="42">
        <f>SIN(C30*PI()/180)</f>
        <v>0.78322361232383197</v>
      </c>
      <c r="E32" s="42">
        <f>SIN(E30*PI()/180)</f>
        <v>-0.78322361232383197</v>
      </c>
    </row>
    <row r="35" spans="1:5" ht="15" customHeight="1" x14ac:dyDescent="0.2">
      <c r="B35" s="41" t="s">
        <v>40</v>
      </c>
      <c r="C35" s="18">
        <f>Sheet1!G11</f>
        <v>-38.147240477104361</v>
      </c>
      <c r="E35" s="18">
        <f>Sheet1!G11</f>
        <v>-38.147240477104361</v>
      </c>
    </row>
    <row r="36" spans="1:5" ht="15" customHeight="1" x14ac:dyDescent="0.2">
      <c r="B36" s="41" t="s">
        <v>41</v>
      </c>
      <c r="C36" s="18">
        <f>COS(C35*PI()/180)</f>
        <v>0.78642600730822343</v>
      </c>
      <c r="E36" s="18">
        <f>COS(E35*PI()/180)</f>
        <v>0.78642600730822343</v>
      </c>
    </row>
    <row r="37" spans="1:5" ht="15" customHeight="1" x14ac:dyDescent="0.2">
      <c r="B37" s="41" t="s">
        <v>42</v>
      </c>
      <c r="C37" s="18">
        <f>SIN(C35*PI()/180)</f>
        <v>-0.61768449472950682</v>
      </c>
      <c r="E37" s="18">
        <f>SIN(E35*PI()/180)</f>
        <v>-0.61768449472950682</v>
      </c>
    </row>
    <row r="38" spans="1:5" ht="15" customHeight="1" x14ac:dyDescent="0.2">
      <c r="C38" s="18">
        <f>C36*90</f>
        <v>70.778340657740102</v>
      </c>
      <c r="E38" s="18">
        <f>E36*90</f>
        <v>70.778340657740102</v>
      </c>
    </row>
    <row r="39" spans="1:5" ht="15" customHeight="1" x14ac:dyDescent="0.2">
      <c r="A39" s="18">
        <v>0</v>
      </c>
      <c r="C39" s="18">
        <f>-COS(C38*PI()/180)</f>
        <v>-0.32922362284332513</v>
      </c>
      <c r="E39" s="18">
        <f>-COS(E38*PI()/180)</f>
        <v>-0.32922362284332513</v>
      </c>
    </row>
    <row r="40" spans="1:5" ht="15" customHeight="1" x14ac:dyDescent="0.2">
      <c r="A40" s="18">
        <v>0</v>
      </c>
      <c r="C40" s="18">
        <f>SIN(C38*PI()/180)</f>
        <v>0.94425198234471075</v>
      </c>
      <c r="E40" s="18">
        <f>SIN(E38*PI()/180)</f>
        <v>0.94425198234471075</v>
      </c>
    </row>
  </sheetData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  <headerFooter>
    <oddHeader>&amp;L&amp;G</oddHeader>
    <oddFooter>&amp;L&amp;"Tahoma,Regular"&amp;10© 2016 Rod Hughes Consulting Pty Ltd
A.B.N. 64 137 442 089&amp;C&amp;"Tahoma,Regular"&amp;10&amp;A
Page &amp;P of &amp;N&amp;R&amp;"Tahoma,Regular"&amp;10&amp;F
&amp;D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Rodney Hughes</dc:creator>
  <cp:lastModifiedBy>Rodney Hughes</cp:lastModifiedBy>
  <cp:lastPrinted>2011-03-25T09:07:43Z</cp:lastPrinted>
  <dcterms:created xsi:type="dcterms:W3CDTF">2011-03-25T08:31:33Z</dcterms:created>
  <dcterms:modified xsi:type="dcterms:W3CDTF">2017-01-03T02:57:30Z</dcterms:modified>
</cp:coreProperties>
</file>