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41" lockStructure="1"/>
  <bookViews>
    <workbookView xWindow="120" yWindow="75" windowWidth="22995" windowHeight="11565"/>
  </bookViews>
  <sheets>
    <sheet name="Power Factor" sheetId="2" r:id="rId1"/>
  </sheets>
  <definedNames>
    <definedName name="CosPhi">'Power Factor'!$B$7</definedName>
    <definedName name="CosTheta">'Power Factor'!$B$21</definedName>
    <definedName name="Ia">'Power Factor'!$C$4</definedName>
    <definedName name="Im">'Power Factor'!$B$4</definedName>
    <definedName name="Ix">'Power Factor'!$E$4</definedName>
    <definedName name="Iy">'Power Factor'!$F$4</definedName>
    <definedName name="P">'Power Factor'!$B$13</definedName>
    <definedName name="PF">'Power Factor'!$B$19</definedName>
    <definedName name="Phi">'Power Factor'!$C$6</definedName>
    <definedName name="Pm_1">'Power Factor'!$B$16</definedName>
    <definedName name="Px">'Power Factor'!$E$13</definedName>
    <definedName name="Px_1">'Power Factor'!$E$16</definedName>
    <definedName name="Py">'Power Factor'!$F$13</definedName>
    <definedName name="Py_1">'Power Factor'!$F$16</definedName>
    <definedName name="Q">'Power Factor'!$B$14</definedName>
    <definedName name="Qm_1">'Power Factor'!$B$17</definedName>
    <definedName name="Qx">'Power Factor'!$E$14</definedName>
    <definedName name="Qx_1">'Power Factor'!$E$17</definedName>
    <definedName name="Qy">'Power Factor'!$F$14</definedName>
    <definedName name="Qy_1">'Power Factor'!$F$17</definedName>
    <definedName name="Sa">'Power Factor'!$C$9</definedName>
    <definedName name="Sa_2">'Power Factor'!$C$10</definedName>
    <definedName name="Sa_3">'Power Factor'!$C$11</definedName>
    <definedName name="SinPhi">'Power Factor'!$B$8</definedName>
    <definedName name="SinTheta">'Power Factor'!$B$22</definedName>
    <definedName name="Sm">'Power Factor'!$B$9</definedName>
    <definedName name="Sm_1">'Power Factor'!$B$18</definedName>
    <definedName name="Sm_2">'Power Factor'!$B$10</definedName>
    <definedName name="Sm_3">'Power Factor'!$B$11</definedName>
    <definedName name="Sx">'Power Factor'!$E$9</definedName>
    <definedName name="Sx_1">'Power Factor'!$E$18</definedName>
    <definedName name="Sx_2">'Power Factor'!$E$10</definedName>
    <definedName name="Sx_3">'Power Factor'!$E$11</definedName>
    <definedName name="Sy">'Power Factor'!$F$9</definedName>
    <definedName name="Sy_1">'Power Factor'!$F$18</definedName>
    <definedName name="Sy_2">'Power Factor'!$F$10</definedName>
    <definedName name="Sy_3">'Power Factor'!$F$11</definedName>
    <definedName name="Theta">'Power Factor'!$C$20</definedName>
    <definedName name="Va">'Power Factor'!$C$3</definedName>
    <definedName name="Vm">'Power Factor'!$B$3</definedName>
    <definedName name="Vx">'Power Factor'!$E$3</definedName>
    <definedName name="Vy">'Power Factor'!$F$3</definedName>
    <definedName name="Za">'Power Factor'!$C$5</definedName>
    <definedName name="Zm">'Power Factor'!$B$5</definedName>
    <definedName name="Zx">'Power Factor'!$E$5</definedName>
    <definedName name="Zy">'Power Factor'!$F$5</definedName>
  </definedNames>
  <calcPr calcId="145621"/>
</workbook>
</file>

<file path=xl/calcChain.xml><?xml version="1.0" encoding="utf-8"?>
<calcChain xmlns="http://schemas.openxmlformats.org/spreadsheetml/2006/main">
  <c r="B9" i="2" l="1"/>
  <c r="C4" i="2" l="1"/>
  <c r="C9" i="2" l="1"/>
  <c r="C5" i="2"/>
  <c r="C11" i="2" s="1"/>
  <c r="A2" i="2"/>
  <c r="C1" i="2"/>
  <c r="C10" i="2" l="1"/>
  <c r="C6" i="2"/>
  <c r="B7" i="2" l="1"/>
  <c r="B16" i="2" s="1"/>
  <c r="B8" i="2"/>
  <c r="B17" i="2" s="1"/>
  <c r="E4" i="2"/>
  <c r="F4" i="2"/>
  <c r="F3" i="2"/>
  <c r="E3" i="2"/>
  <c r="C20" i="2"/>
  <c r="B5" i="2"/>
  <c r="B11" i="2" l="1"/>
  <c r="B10" i="2"/>
  <c r="B21" i="2"/>
  <c r="B22" i="2"/>
  <c r="F17" i="2"/>
  <c r="F5" i="2"/>
  <c r="F9" i="2"/>
  <c r="F14" i="2" s="1"/>
  <c r="E9" i="2"/>
  <c r="E13" i="2" s="1"/>
  <c r="E5" i="2"/>
  <c r="B13" i="2" l="1"/>
  <c r="B19" i="2" s="1"/>
  <c r="C7" i="2" s="1"/>
  <c r="E18" i="2"/>
  <c r="B14" i="2"/>
  <c r="F18" i="2"/>
  <c r="Y9" i="2"/>
  <c r="Y22" i="2"/>
  <c r="E16" i="2"/>
  <c r="E11" i="2"/>
  <c r="F11" i="2"/>
  <c r="E10" i="2"/>
  <c r="F10" i="2"/>
  <c r="C18" i="2" l="1"/>
  <c r="B18" i="2"/>
  <c r="Y14" i="2"/>
  <c r="Y16" i="2"/>
  <c r="C21" i="2"/>
</calcChain>
</file>

<file path=xl/sharedStrings.xml><?xml version="1.0" encoding="utf-8"?>
<sst xmlns="http://schemas.openxmlformats.org/spreadsheetml/2006/main" count="47" uniqueCount="37">
  <si>
    <t>X</t>
  </si>
  <si>
    <t>Y</t>
  </si>
  <si>
    <t>Voltage (V)</t>
  </si>
  <si>
    <t>Current (I)</t>
  </si>
  <si>
    <r>
      <t>Angle</t>
    </r>
    <r>
      <rPr>
        <vertAlign val="superscript"/>
        <sz val="11"/>
        <color rgb="FF000000"/>
        <rFont val="Tahoma"/>
        <family val="2"/>
      </rPr>
      <t>o</t>
    </r>
  </si>
  <si>
    <t>Impedance (Z) = V/I</t>
  </si>
  <si>
    <t>S = P + Q</t>
  </si>
  <si>
    <t>Apparent Power (S) = V x I</t>
  </si>
  <si>
    <r>
      <t>S = I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 xml:space="preserve"> x Z</t>
    </r>
  </si>
  <si>
    <r>
      <t>S = V</t>
    </r>
    <r>
      <rPr>
        <vertAlign val="superscript"/>
        <sz val="11"/>
        <color theme="1"/>
        <rFont val="Tahoma"/>
        <family val="2"/>
      </rPr>
      <t xml:space="preserve">2 </t>
    </r>
    <r>
      <rPr>
        <sz val="11"/>
        <color theme="1"/>
        <rFont val="Tahoma"/>
        <family val="2"/>
      </rPr>
      <t>/ Z</t>
    </r>
  </si>
  <si>
    <t>Active Power (P) = X component of S</t>
  </si>
  <si>
    <t>Reactive Power (Q) = Y component of S</t>
  </si>
  <si>
    <t>è</t>
  </si>
  <si>
    <t>ç</t>
  </si>
  <si>
    <t>angle of I with respect to V   Phi ϕ</t>
  </si>
  <si>
    <t>Cos(ϕ)</t>
  </si>
  <si>
    <t>Sin(ϕ)</t>
  </si>
  <si>
    <t>angle of S with respect to P    Theta θ</t>
  </si>
  <si>
    <t>Power Factor (λ) = |P| / |S|</t>
  </si>
  <si>
    <t>Sin(θ)</t>
  </si>
  <si>
    <t>-180 &lt; ϕ &lt; -90</t>
  </si>
  <si>
    <t>-90 &lt;= ϕ &lt;= 0</t>
  </si>
  <si>
    <t>0 &lt;= ϕ &lt;= +90</t>
  </si>
  <si>
    <t>+90 &lt; ϕ &lt;= +180</t>
  </si>
  <si>
    <t>Select Quadrant:</t>
  </si>
  <si>
    <t>Cos(θ)</t>
  </si>
  <si>
    <t>Quadrant 3:  -180 &lt; ϕ &lt; -90</t>
  </si>
  <si>
    <t>Quadrant 2:  +90 &lt; ϕ &lt;= +180</t>
  </si>
  <si>
    <t>Quadrant 1:  0 &lt;= ϕ &lt;= +90</t>
  </si>
  <si>
    <t>P</t>
  </si>
  <si>
    <t>Q</t>
  </si>
  <si>
    <t>S</t>
  </si>
  <si>
    <t>Magnitude</t>
  </si>
  <si>
    <t>P = |S| x Cos(ϕ)</t>
  </si>
  <si>
    <t xml:space="preserve">Q = |S| x Sin(ϕ) </t>
  </si>
  <si>
    <t>ê</t>
  </si>
  <si>
    <t>Quadrant 4:   -90 &lt;= ϕ &lt;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</si>
</sst>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\ \V"/>
    <numFmt numFmtId="166" formatCode="0.0000\ \A"/>
    <numFmt numFmtId="167" formatCode="0.00\ \V\A"/>
    <numFmt numFmtId="168" formatCode="0.0\ \W"/>
    <numFmt numFmtId="169" formatCode="0.0\ \V\A\r"/>
    <numFmt numFmtId="170" formatCode="0.0\ \Ω"/>
    <numFmt numFmtId="171" formatCode="0.00\o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vertAlign val="superscript"/>
      <sz val="11"/>
      <color rgb="FF000000"/>
      <name val="Tahoma"/>
      <family val="2"/>
    </font>
    <font>
      <vertAlign val="superscript"/>
      <sz val="11"/>
      <color theme="1"/>
      <name val="Tahoma"/>
      <family val="2"/>
    </font>
    <font>
      <sz val="11"/>
      <color rgb="FF000000"/>
      <name val="Wingdings"/>
      <charset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11"/>
      <color theme="0"/>
      <name val="Tahoma"/>
      <family val="2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3" borderId="1" xfId="0" applyFont="1" applyFill="1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13" fillId="0" borderId="0" xfId="0" applyFont="1" applyProtection="1">
      <protection hidden="1"/>
    </xf>
    <xf numFmtId="0" fontId="12" fillId="0" borderId="1" xfId="0" applyFont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center" vertical="top"/>
      <protection hidden="1"/>
    </xf>
    <xf numFmtId="0" fontId="7" fillId="0" borderId="4" xfId="0" applyFont="1" applyBorder="1" applyAlignment="1" applyProtection="1">
      <alignment horizontal="center" vertical="top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164" fontId="7" fillId="0" borderId="5" xfId="0" applyNumberFormat="1" applyFont="1" applyBorder="1" applyAlignment="1" applyProtection="1">
      <alignment horizontal="center" vertical="top"/>
      <protection hidden="1"/>
    </xf>
    <xf numFmtId="164" fontId="7" fillId="0" borderId="1" xfId="0" applyNumberFormat="1" applyFont="1" applyBorder="1" applyAlignment="1" applyProtection="1">
      <alignment horizontal="center" vertical="top"/>
      <protection hidden="1"/>
    </xf>
    <xf numFmtId="0" fontId="3" fillId="0" borderId="0" xfId="0" quotePrefix="1" applyFont="1" applyProtection="1"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7" fillId="0" borderId="1" xfId="0" applyFont="1" applyBorder="1" applyAlignment="1" applyProtection="1">
      <alignment horizontal="right" vertical="top" wrapText="1"/>
      <protection hidden="1"/>
    </xf>
    <xf numFmtId="165" fontId="7" fillId="0" borderId="1" xfId="0" applyNumberFormat="1" applyFont="1" applyBorder="1" applyAlignment="1" applyProtection="1">
      <alignment horizontal="right" vertical="top"/>
      <protection hidden="1"/>
    </xf>
    <xf numFmtId="171" fontId="7" fillId="0" borderId="4" xfId="0" applyNumberFormat="1" applyFont="1" applyBorder="1" applyAlignment="1" applyProtection="1">
      <alignment horizontal="right" vertical="top"/>
      <protection hidden="1"/>
    </xf>
    <xf numFmtId="164" fontId="6" fillId="0" borderId="5" xfId="0" applyNumberFormat="1" applyFont="1" applyBorder="1" applyAlignment="1" applyProtection="1">
      <alignment vertical="top"/>
      <protection hidden="1"/>
    </xf>
    <xf numFmtId="164" fontId="6" fillId="0" borderId="1" xfId="0" applyNumberFormat="1" applyFont="1" applyBorder="1" applyAlignment="1" applyProtection="1">
      <alignment vertical="top"/>
      <protection hidden="1"/>
    </xf>
    <xf numFmtId="0" fontId="9" fillId="0" borderId="0" xfId="0" applyFont="1" applyProtection="1">
      <protection hidden="1"/>
    </xf>
    <xf numFmtId="166" fontId="7" fillId="0" borderId="1" xfId="0" applyNumberFormat="1" applyFont="1" applyBorder="1" applyAlignment="1" applyProtection="1">
      <alignment horizontal="right" vertical="top"/>
      <protection hidden="1"/>
    </xf>
    <xf numFmtId="0" fontId="7" fillId="0" borderId="3" xfId="0" applyFont="1" applyBorder="1" applyAlignment="1" applyProtection="1">
      <alignment horizontal="right" vertical="top" wrapText="1"/>
      <protection hidden="1"/>
    </xf>
    <xf numFmtId="0" fontId="6" fillId="2" borderId="0" xfId="0" applyFont="1" applyFill="1" applyAlignment="1" applyProtection="1">
      <alignment vertical="top"/>
      <protection hidden="1"/>
    </xf>
    <xf numFmtId="171" fontId="6" fillId="0" borderId="1" xfId="0" applyNumberFormat="1" applyFont="1" applyBorder="1" applyAlignment="1" applyProtection="1">
      <alignment vertical="top"/>
      <protection hidden="1"/>
    </xf>
    <xf numFmtId="171" fontId="6" fillId="0" borderId="0" xfId="0" applyNumberFormat="1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4" fillId="0" borderId="2" xfId="0" applyFont="1" applyBorder="1" applyAlignment="1" applyProtection="1">
      <alignment horizontal="right" vertical="top"/>
      <protection hidden="1"/>
    </xf>
    <xf numFmtId="2" fontId="6" fillId="0" borderId="1" xfId="0" applyNumberFormat="1" applyFont="1" applyBorder="1" applyAlignment="1" applyProtection="1">
      <alignment vertical="top"/>
      <protection hidden="1"/>
    </xf>
    <xf numFmtId="171" fontId="6" fillId="0" borderId="4" xfId="0" applyNumberFormat="1" applyFont="1" applyBorder="1" applyAlignment="1" applyProtection="1">
      <alignment vertical="top"/>
      <protection hidden="1"/>
    </xf>
    <xf numFmtId="171" fontId="6" fillId="0" borderId="6" xfId="0" applyNumberFormat="1" applyFont="1" applyBorder="1" applyAlignment="1" applyProtection="1">
      <alignment vertical="top"/>
      <protection hidden="1"/>
    </xf>
    <xf numFmtId="171" fontId="6" fillId="0" borderId="5" xfId="0" applyNumberFormat="1" applyFont="1" applyBorder="1" applyAlignment="1" applyProtection="1">
      <alignment vertical="top"/>
      <protection hidden="1"/>
    </xf>
    <xf numFmtId="171" fontId="6" fillId="0" borderId="0" xfId="0" applyNumberFormat="1" applyFont="1" applyProtection="1">
      <protection hidden="1"/>
    </xf>
    <xf numFmtId="0" fontId="6" fillId="0" borderId="1" xfId="0" applyFont="1" applyBorder="1" applyAlignment="1" applyProtection="1">
      <alignment horizontal="right" vertical="top"/>
      <protection hidden="1"/>
    </xf>
    <xf numFmtId="170" fontId="7" fillId="0" borderId="1" xfId="0" applyNumberFormat="1" applyFont="1" applyBorder="1" applyAlignment="1" applyProtection="1">
      <alignment horizontal="right" vertical="top"/>
      <protection hidden="1"/>
    </xf>
    <xf numFmtId="167" fontId="7" fillId="0" borderId="1" xfId="0" applyNumberFormat="1" applyFont="1" applyBorder="1" applyAlignment="1" applyProtection="1">
      <alignment horizontal="right" vertical="top"/>
      <protection hidden="1"/>
    </xf>
    <xf numFmtId="164" fontId="6" fillId="0" borderId="0" xfId="0" applyNumberFormat="1" applyFont="1" applyProtection="1">
      <protection hidden="1"/>
    </xf>
    <xf numFmtId="164" fontId="13" fillId="0" borderId="0" xfId="0" applyNumberFormat="1" applyFont="1" applyProtection="1">
      <protection hidden="1"/>
    </xf>
    <xf numFmtId="0" fontId="5" fillId="0" borderId="1" xfId="0" applyFont="1" applyBorder="1" applyAlignment="1" applyProtection="1">
      <alignment horizontal="right" vertical="top"/>
      <protection hidden="1"/>
    </xf>
    <xf numFmtId="168" fontId="7" fillId="0" borderId="1" xfId="0" applyNumberFormat="1" applyFont="1" applyBorder="1" applyAlignment="1" applyProtection="1">
      <alignment horizontal="right" vertical="top"/>
      <protection hidden="1"/>
    </xf>
    <xf numFmtId="0" fontId="6" fillId="2" borderId="4" xfId="0" applyFont="1" applyFill="1" applyBorder="1" applyAlignment="1" applyProtection="1">
      <alignment vertical="top"/>
      <protection hidden="1"/>
    </xf>
    <xf numFmtId="164" fontId="7" fillId="0" borderId="5" xfId="0" applyNumberFormat="1" applyFont="1" applyBorder="1" applyAlignment="1" applyProtection="1">
      <alignment horizontal="right" vertical="top"/>
      <protection hidden="1"/>
    </xf>
    <xf numFmtId="164" fontId="7" fillId="0" borderId="1" xfId="0" applyNumberFormat="1" applyFont="1" applyBorder="1" applyAlignment="1" applyProtection="1">
      <alignment horizontal="right" vertical="top"/>
      <protection hidden="1"/>
    </xf>
    <xf numFmtId="169" fontId="7" fillId="0" borderId="1" xfId="0" applyNumberFormat="1" applyFont="1" applyBorder="1" applyAlignment="1" applyProtection="1">
      <alignment horizontal="right" vertical="top"/>
      <protection hidden="1"/>
    </xf>
    <xf numFmtId="0" fontId="4" fillId="0" borderId="3" xfId="0" applyFont="1" applyBorder="1" applyAlignment="1" applyProtection="1">
      <alignment horizontal="right" vertical="top"/>
      <protection hidden="1"/>
    </xf>
    <xf numFmtId="0" fontId="3" fillId="0" borderId="1" xfId="0" applyFont="1" applyBorder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/>
      <protection locked="0" hidden="1"/>
    </xf>
    <xf numFmtId="0" fontId="11" fillId="4" borderId="3" xfId="0" applyFont="1" applyFill="1" applyBorder="1" applyAlignment="1" applyProtection="1">
      <alignment horizontal="right" vertical="top"/>
      <protection hidden="1"/>
    </xf>
    <xf numFmtId="2" fontId="11" fillId="4" borderId="1" xfId="0" applyNumberFormat="1" applyFont="1" applyFill="1" applyBorder="1" applyAlignment="1" applyProtection="1">
      <alignment vertical="top"/>
      <protection hidden="1"/>
    </xf>
    <xf numFmtId="0" fontId="14" fillId="2" borderId="4" xfId="0" applyFont="1" applyFill="1" applyBorder="1" applyAlignment="1" applyProtection="1">
      <alignment horizontal="center" vertical="top"/>
      <protection hidden="1"/>
    </xf>
    <xf numFmtId="0" fontId="2" fillId="0" borderId="0" xfId="0" applyFont="1" applyProtection="1"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 horizontal="left"/>
      <protection hidden="1"/>
    </xf>
  </cellXfs>
  <cellStyles count="1">
    <cellStyle name="Normal" xfId="0" builtinId="0"/>
  </cellStyles>
  <dxfs count="24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9306588272878E-2"/>
          <c:y val="5.04095678153565E-2"/>
          <c:w val="0.86515821275605698"/>
          <c:h val="0.898093828388631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'Power Factor'!$W$9</c:f>
              <c:strCache>
                <c:ptCount val="1"/>
                <c:pt idx="0">
                  <c:v>P</c:v>
                </c:pt>
              </c:strCache>
            </c:strRef>
          </c:tx>
          <c:spPr>
            <a:ln>
              <a:solidFill>
                <a:schemeClr val="bg2">
                  <a:lumMod val="25000"/>
                </a:schemeClr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/>
              <c:dLblPos val="t"/>
              <c:showLegendKey val="0"/>
              <c:showVal val="1"/>
              <c:showCatName val="1"/>
              <c:showSerName val="1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1"/>
            <c:showPercent val="0"/>
            <c:showBubbleSize val="0"/>
            <c:showLeaderLines val="0"/>
          </c:dLbls>
          <c:xVal>
            <c:numRef>
              <c:f>'Power Factor'!$X$9:$Y$9</c:f>
              <c:numCache>
                <c:formatCode>0.0</c:formatCode>
                <c:ptCount val="2"/>
                <c:pt idx="0">
                  <c:v>0</c:v>
                </c:pt>
                <c:pt idx="1">
                  <c:v>-199.99918747193448</c:v>
                </c:pt>
              </c:numCache>
            </c:numRef>
          </c:xVal>
          <c:yVal>
            <c:numRef>
              <c:f>'Power Factor'!$X$10:$Y$10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'Power Factor'!$W$14</c:f>
              <c:strCache>
                <c:ptCount val="1"/>
                <c:pt idx="0">
                  <c:v>Q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</c:dLbl>
            <c:numFmt formatCode="#,##0" sourceLinked="0"/>
            <c:txPr>
              <a:bodyPr/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</c:dLbls>
          <c:xVal>
            <c:numRef>
              <c:f>'Power Factor'!$X$13:$Y$13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'Power Factor'!$X$14:$Y$14</c:f>
              <c:numCache>
                <c:formatCode>0.0</c:formatCode>
                <c:ptCount val="2"/>
                <c:pt idx="0">
                  <c:v>0</c:v>
                </c:pt>
                <c:pt idx="1">
                  <c:v>-40.000082631989827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'Power Factor'!$W$22</c:f>
              <c:strCache>
                <c:ptCount val="1"/>
                <c:pt idx="0">
                  <c:v>S</c:v>
                </c:pt>
              </c:strCache>
            </c:strRef>
          </c:tx>
          <c:spPr>
            <a:ln>
              <a:solidFill>
                <a:srgbClr val="00B05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</c:dLbl>
            <c:numFmt formatCode="#,##0" sourceLinked="0"/>
            <c:txPr>
              <a:bodyPr/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</c:dLbls>
          <c:xVal>
            <c:numRef>
              <c:f>'Power Factor'!$X$9:$Y$9</c:f>
              <c:numCache>
                <c:formatCode>0.0</c:formatCode>
                <c:ptCount val="2"/>
                <c:pt idx="0">
                  <c:v>0</c:v>
                </c:pt>
                <c:pt idx="1">
                  <c:v>-199.99918747193448</c:v>
                </c:pt>
              </c:numCache>
            </c:numRef>
          </c:xVal>
          <c:yVal>
            <c:numRef>
              <c:f>'Power Factor'!$X$16:$Y$16</c:f>
              <c:numCache>
                <c:formatCode>0.0</c:formatCode>
                <c:ptCount val="2"/>
                <c:pt idx="0">
                  <c:v>0</c:v>
                </c:pt>
                <c:pt idx="1">
                  <c:v>-40.000082631989827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462400"/>
        <c:axId val="379463936"/>
      </c:scatterChart>
      <c:valAx>
        <c:axId val="379462400"/>
        <c:scaling>
          <c:orientation val="minMax"/>
          <c:max val="250"/>
          <c:min val="-250"/>
        </c:scaling>
        <c:delete val="0"/>
        <c:axPos val="b"/>
        <c:numFmt formatCode="0" sourceLinked="0"/>
        <c:majorTickMark val="none"/>
        <c:minorTickMark val="none"/>
        <c:tickLblPos val="none"/>
        <c:spPr>
          <a:noFill/>
        </c:spPr>
        <c:crossAx val="379463936"/>
        <c:crosses val="autoZero"/>
        <c:crossBetween val="midCat"/>
        <c:majorUnit val="200"/>
        <c:minorUnit val="200"/>
      </c:valAx>
      <c:valAx>
        <c:axId val="379463936"/>
        <c:scaling>
          <c:orientation val="minMax"/>
          <c:max val="250"/>
          <c:min val="-250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one"/>
        <c:crossAx val="379462400"/>
        <c:crosses val="autoZero"/>
        <c:crossBetween val="midCat"/>
        <c:majorUnit val="250"/>
        <c:minorUnit val="250"/>
      </c:valAx>
    </c:plotArea>
    <c:legend>
      <c:legendPos val="r"/>
      <c:layout>
        <c:manualLayout>
          <c:xMode val="edge"/>
          <c:yMode val="edge"/>
          <c:x val="7.9833488251128973E-2"/>
          <c:y val="5.6587121427122661E-2"/>
          <c:w val="7.6823074087906187E-2"/>
          <c:h val="0.13572299823407744"/>
        </c:manualLayout>
      </c:layout>
      <c:overlay val="0"/>
      <c:txPr>
        <a:bodyPr/>
        <a:lstStyle/>
        <a:p>
          <a:pPr>
            <a:defRPr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41779</xdr:colOff>
      <xdr:row>22</xdr:row>
      <xdr:rowOff>65113</xdr:rowOff>
    </xdr:from>
    <xdr:to>
      <xdr:col>5</xdr:col>
      <xdr:colOff>679954</xdr:colOff>
      <xdr:row>53</xdr:row>
      <xdr:rowOff>78440</xdr:rowOff>
    </xdr:to>
    <xdr:graphicFrame macro="">
      <xdr:nvGraphicFramePr>
        <xdr:cNvPr id="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829235</xdr:colOff>
      <xdr:row>29</xdr:row>
      <xdr:rowOff>11206</xdr:rowOff>
    </xdr:from>
    <xdr:ext cx="184731" cy="264560"/>
    <xdr:sp macro="" textlink="">
      <xdr:nvSpPr>
        <xdr:cNvPr id="8" name="TextBox 7"/>
        <xdr:cNvSpPr txBox="1"/>
      </xdr:nvSpPr>
      <xdr:spPr>
        <a:xfrm>
          <a:off x="3507441" y="5154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0.73799</cdr:x>
      <cdr:y>0.11139</cdr:y>
    </cdr:from>
    <cdr:to>
      <cdr:x>0.85</cdr:x>
      <cdr:y>0.15425</cdr:y>
    </cdr:to>
    <cdr:sp macro="" textlink="'Power Factor'!$C$17">
      <cdr:nvSpPr>
        <cdr:cNvPr id="7" name="TextBox 6"/>
        <cdr:cNvSpPr txBox="1"/>
      </cdr:nvSpPr>
      <cdr:spPr>
        <a:xfrm xmlns:a="http://schemas.openxmlformats.org/drawingml/2006/main">
          <a:off x="4523210" y="659298"/>
          <a:ext cx="686488" cy="253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fld id="{B6ECCFD9-50EA-4A3F-9381-F6ACC80786E6}" type="TxLink">
            <a:rPr lang="en-US" sz="1100" b="0" i="0" u="none" strike="noStrike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pPr/>
            <a:t> </a:t>
          </a:fld>
          <a:endParaRPr lang="en-AU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0.73799</cdr:x>
      <cdr:y>0.24836</cdr:y>
    </cdr:from>
    <cdr:to>
      <cdr:x>0.85</cdr:x>
      <cdr:y>0.29122</cdr:y>
    </cdr:to>
    <cdr:sp macro="" textlink="'Power Factor'!$B$6">
      <cdr:nvSpPr>
        <cdr:cNvPr id="12" name="TextBox 11"/>
        <cdr:cNvSpPr txBox="1"/>
      </cdr:nvSpPr>
      <cdr:spPr>
        <a:xfrm xmlns:a="http://schemas.openxmlformats.org/drawingml/2006/main">
          <a:off x="4523211" y="1470000"/>
          <a:ext cx="686487" cy="253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fld id="{17916BC4-2AB4-4F79-8CA2-633684039786}" type="TxLink">
            <a:rPr lang="en-US" sz="1100" b="0" i="0" u="none" strike="noStrike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pPr/>
            <a:t> </a:t>
          </a:fld>
          <a:endParaRPr lang="en-AU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0.2153</cdr:x>
      <cdr:y>0.08415</cdr:y>
    </cdr:from>
    <cdr:to>
      <cdr:x>0.92014</cdr:x>
      <cdr:y>0.90581</cdr:y>
    </cdr:to>
    <cdr:sp macro="" textlink="">
      <cdr:nvSpPr>
        <cdr:cNvPr id="5" name="Arc 4"/>
        <cdr:cNvSpPr>
          <a:spLocks xmlns:a="http://schemas.openxmlformats.org/drawingml/2006/main" noChangeAspect="1"/>
        </cdr:cNvSpPr>
      </cdr:nvSpPr>
      <cdr:spPr>
        <a:xfrm xmlns:a="http://schemas.openxmlformats.org/drawingml/2006/main" rot="5400000">
          <a:off x="1319603" y="442443"/>
          <a:ext cx="4320000" cy="4320000"/>
        </a:xfrm>
        <a:prstGeom xmlns:a="http://schemas.openxmlformats.org/drawingml/2006/main" prst="arc">
          <a:avLst>
            <a:gd name="adj1" fmla="val 17654581"/>
            <a:gd name="adj2" fmla="val 19477742"/>
          </a:avLst>
        </a:prstGeom>
        <a:ln xmlns:a="http://schemas.openxmlformats.org/drawingml/2006/main">
          <a:solidFill>
            <a:schemeClr val="tx1"/>
          </a:solidFill>
          <a:prstDash val="dash"/>
          <a:headEnd type="stealth" w="lg" len="lg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0.88358</cdr:x>
      <cdr:y>0.47857</cdr:y>
    </cdr:from>
    <cdr:to>
      <cdr:x>0.94135</cdr:x>
      <cdr:y>0.52972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15486" y="2411385"/>
          <a:ext cx="354106" cy="257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n-AU" sz="1100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</a:p>
      </cdr:txBody>
    </cdr:sp>
  </cdr:relSizeAnchor>
  <cdr:relSizeAnchor xmlns:cdr="http://schemas.openxmlformats.org/drawingml/2006/chartDrawing">
    <cdr:from>
      <cdr:x>0.00646</cdr:x>
      <cdr:y>0.42818</cdr:y>
    </cdr:from>
    <cdr:to>
      <cdr:x>0.06423</cdr:x>
      <cdr:y>0.47934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39615" y="2157484"/>
          <a:ext cx="354075" cy="257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+180</a:t>
          </a:r>
          <a:r>
            <a:rPr lang="en-AU" sz="1100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</a:p>
      </cdr:txBody>
    </cdr:sp>
  </cdr:relSizeAnchor>
  <cdr:relSizeAnchor xmlns:cdr="http://schemas.openxmlformats.org/drawingml/2006/chartDrawing">
    <cdr:from>
      <cdr:x>0.00098</cdr:x>
      <cdr:y>0.5127</cdr:y>
    </cdr:from>
    <cdr:to>
      <cdr:x>0.05875</cdr:x>
      <cdr:y>0.56385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5998" y="2583335"/>
          <a:ext cx="354075" cy="257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-180</a:t>
          </a:r>
          <a:r>
            <a:rPr lang="en-AU" sz="1100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</a:p>
      </cdr:txBody>
    </cdr:sp>
  </cdr:relSizeAnchor>
  <cdr:relSizeAnchor xmlns:cdr="http://schemas.openxmlformats.org/drawingml/2006/chartDrawing">
    <cdr:from>
      <cdr:x>0.45806</cdr:x>
      <cdr:y>0.049</cdr:y>
    </cdr:from>
    <cdr:to>
      <cdr:x>0.51583</cdr:x>
      <cdr:y>0.10015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2807476" y="290023"/>
          <a:ext cx="354075" cy="302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+90</a:t>
          </a:r>
          <a:r>
            <a:rPr lang="en-AU" sz="1100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</a:p>
      </cdr:txBody>
    </cdr:sp>
  </cdr:relSizeAnchor>
  <cdr:relSizeAnchor xmlns:cdr="http://schemas.openxmlformats.org/drawingml/2006/chartDrawing">
    <cdr:from>
      <cdr:x>0.45988</cdr:x>
      <cdr:y>0.92079</cdr:y>
    </cdr:from>
    <cdr:to>
      <cdr:x>0.51766</cdr:x>
      <cdr:y>0.97194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2818653" y="4639608"/>
          <a:ext cx="354106" cy="257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-90</a:t>
          </a:r>
          <a:r>
            <a:rPr lang="en-AU" sz="1100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</a:p>
      </cdr:txBody>
    </cdr:sp>
  </cdr:relSizeAnchor>
  <cdr:relSizeAnchor xmlns:cdr="http://schemas.openxmlformats.org/drawingml/2006/chartDrawing">
    <cdr:from>
      <cdr:x>0.39589</cdr:x>
      <cdr:y>0.049</cdr:y>
    </cdr:from>
    <cdr:to>
      <cdr:x>0.45367</cdr:x>
      <cdr:y>0.10015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2426432" y="290023"/>
          <a:ext cx="354137" cy="302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-270</a:t>
          </a:r>
          <a:r>
            <a:rPr lang="en-AU" sz="1100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</a:p>
      </cdr:txBody>
    </cdr:sp>
  </cdr:relSizeAnchor>
  <cdr:relSizeAnchor xmlns:cdr="http://schemas.openxmlformats.org/drawingml/2006/chartDrawing">
    <cdr:from>
      <cdr:x>0.39589</cdr:x>
      <cdr:y>0.92079</cdr:y>
    </cdr:from>
    <cdr:to>
      <cdr:x>0.45367</cdr:x>
      <cdr:y>0.97194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2426447" y="4639608"/>
          <a:ext cx="354106" cy="257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+270</a:t>
          </a:r>
          <a:r>
            <a:rPr lang="en-AU" sz="1100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</a:p>
      </cdr:txBody>
    </cdr:sp>
  </cdr:relSizeAnchor>
  <cdr:relSizeAnchor xmlns:cdr="http://schemas.openxmlformats.org/drawingml/2006/chartDrawing">
    <cdr:from>
      <cdr:x>0.93477</cdr:x>
      <cdr:y>0.48302</cdr:y>
    </cdr:from>
    <cdr:to>
      <cdr:x>0.97316</cdr:x>
      <cdr:y>0.53195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729250" y="2433798"/>
          <a:ext cx="235324" cy="246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/>
            <a:t>+P</a:t>
          </a:r>
        </a:p>
      </cdr:txBody>
    </cdr:sp>
  </cdr:relSizeAnchor>
  <cdr:relSizeAnchor xmlns:cdr="http://schemas.openxmlformats.org/drawingml/2006/chartDrawing">
    <cdr:from>
      <cdr:x>0.43794</cdr:x>
      <cdr:y>0</cdr:y>
    </cdr:from>
    <cdr:to>
      <cdr:x>0.47634</cdr:x>
      <cdr:y>0.04893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2684182" y="0"/>
          <a:ext cx="235324" cy="246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+Q</a:t>
          </a:r>
        </a:p>
      </cdr:txBody>
    </cdr:sp>
  </cdr:relSizeAnchor>
  <cdr:relSizeAnchor xmlns:cdr="http://schemas.openxmlformats.org/drawingml/2006/chartDrawing">
    <cdr:from>
      <cdr:x>0.63675</cdr:x>
      <cdr:y>0.11495</cdr:y>
    </cdr:from>
    <cdr:to>
      <cdr:x>0.92861</cdr:x>
      <cdr:y>0.15814</cdr:y>
    </cdr:to>
    <cdr:grpSp>
      <cdr:nvGrpSpPr>
        <cdr:cNvPr id="16" name="Group 15"/>
        <cdr:cNvGrpSpPr/>
      </cdr:nvGrpSpPr>
      <cdr:grpSpPr>
        <a:xfrm xmlns:a="http://schemas.openxmlformats.org/drawingml/2006/main">
          <a:off x="3902677" y="680369"/>
          <a:ext cx="1788827" cy="255634"/>
          <a:chOff x="3902678" y="680388"/>
          <a:chExt cx="1788855" cy="255591"/>
        </a:xfrm>
      </cdr:grpSpPr>
      <cdr:sp macro="" textlink="'Power Factor'!$B$17">
        <cdr:nvSpPr>
          <cdr:cNvPr id="3" name="TextBox 2"/>
          <cdr:cNvSpPr txBox="1"/>
        </cdr:nvSpPr>
        <cdr:spPr>
          <a:xfrm xmlns:a="http://schemas.openxmlformats.org/drawingml/2006/main">
            <a:off x="5005046" y="681317"/>
            <a:ext cx="686487" cy="25373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 anchor="ctr"/>
          <a:lstStyle xmlns:a="http://schemas.openxmlformats.org/drawingml/2006/main"/>
          <a:p xmlns:a="http://schemas.openxmlformats.org/drawingml/2006/main">
            <a:pPr algn="l"/>
            <a:fld id="{A284A67C-4AAD-4BB3-8D44-170E8CCB3100}" type="TxLink">
              <a:rPr lang="en-US" sz="11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rPr>
              <a:pPr algn="l"/>
              <a:t>-40.0 VAr</a:t>
            </a:fld>
            <a:endPara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dr:txBody>
      </cdr:sp>
      <cdr:sp macro="" textlink="">
        <cdr:nvSpPr>
          <cdr:cNvPr id="19" name="TextBox 1"/>
          <cdr:cNvSpPr txBox="1"/>
        </cdr:nvSpPr>
        <cdr:spPr>
          <a:xfrm xmlns:a="http://schemas.openxmlformats.org/drawingml/2006/main">
            <a:off x="3902678" y="680388"/>
            <a:ext cx="1138435" cy="2555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AU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Power Factor =</a:t>
            </a:r>
          </a:p>
        </cdr:txBody>
      </cdr:sp>
    </cdr:grpSp>
  </cdr:relSizeAnchor>
  <cdr:relSizeAnchor xmlns:cdr="http://schemas.openxmlformats.org/drawingml/2006/chartDrawing">
    <cdr:from>
      <cdr:x>0.61281</cdr:x>
      <cdr:y>0.06716</cdr:y>
    </cdr:from>
    <cdr:to>
      <cdr:x>0.97023</cdr:x>
      <cdr:y>0.11034</cdr:y>
    </cdr:to>
    <cdr:grpSp>
      <cdr:nvGrpSpPr>
        <cdr:cNvPr id="15" name="Group 14"/>
        <cdr:cNvGrpSpPr/>
      </cdr:nvGrpSpPr>
      <cdr:grpSpPr>
        <a:xfrm xmlns:a="http://schemas.openxmlformats.org/drawingml/2006/main">
          <a:off x="3755947" y="397508"/>
          <a:ext cx="2190648" cy="255575"/>
          <a:chOff x="3755950" y="405638"/>
          <a:chExt cx="2190620" cy="255591"/>
        </a:xfrm>
      </cdr:grpSpPr>
      <cdr:sp macro="" textlink="">
        <cdr:nvSpPr>
          <cdr:cNvPr id="8" name="TextBox 1"/>
          <cdr:cNvSpPr txBox="1"/>
        </cdr:nvSpPr>
        <cdr:spPr>
          <a:xfrm xmlns:a="http://schemas.openxmlformats.org/drawingml/2006/main">
            <a:off x="4903714" y="406568"/>
            <a:ext cx="686487" cy="25373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AU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cos(</a:t>
            </a:r>
            <a:r>
              <a:rPr lang="el-GR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θ</a:t>
            </a:r>
            <a:r>
              <a:rPr lang="en-AU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) =</a:t>
            </a:r>
          </a:p>
        </cdr:txBody>
      </cdr:sp>
      <cdr:sp macro="" textlink="'Power Factor'!$B$19">
        <cdr:nvSpPr>
          <cdr:cNvPr id="10" name="TextBox 9"/>
          <cdr:cNvSpPr txBox="1"/>
        </cdr:nvSpPr>
        <cdr:spPr>
          <a:xfrm xmlns:a="http://schemas.openxmlformats.org/drawingml/2006/main">
            <a:off x="5442570" y="406568"/>
            <a:ext cx="504000" cy="25373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 anchor="ctr"/>
          <a:lstStyle xmlns:a="http://schemas.openxmlformats.org/drawingml/2006/main"/>
          <a:p xmlns:a="http://schemas.openxmlformats.org/drawingml/2006/main">
            <a:pPr algn="l"/>
            <a:fld id="{A847489C-50EF-4034-BF2C-C08281468AA3}" type="TxLink">
              <a:rPr lang="en-US" sz="11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rPr>
              <a:pPr algn="l"/>
              <a:t>0.98</a:t>
            </a:fld>
            <a:endPara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dr:txBody>
      </cdr:sp>
      <cdr:sp macro="" textlink="">
        <cdr:nvSpPr>
          <cdr:cNvPr id="4" name="TextBox 3"/>
          <cdr:cNvSpPr txBox="1"/>
        </cdr:nvSpPr>
        <cdr:spPr>
          <a:xfrm xmlns:a="http://schemas.openxmlformats.org/drawingml/2006/main">
            <a:off x="3755950" y="406597"/>
            <a:ext cx="432000" cy="25367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 anchor="ctr"/>
          <a:lstStyle xmlns:a="http://schemas.openxmlformats.org/drawingml/2006/main"/>
          <a:p xmlns:a="http://schemas.openxmlformats.org/drawingml/2006/main">
            <a:pPr algn="r"/>
            <a:r>
              <a:rPr lang="el-GR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θ</a:t>
            </a:r>
            <a:r>
              <a:rPr lang="en-AU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=</a:t>
            </a:r>
          </a:p>
        </cdr:txBody>
      </cdr:sp>
      <cdr:sp macro="" textlink="Theta">
        <cdr:nvSpPr>
          <cdr:cNvPr id="17" name="TextBox 16"/>
          <cdr:cNvSpPr txBox="1"/>
        </cdr:nvSpPr>
        <cdr:spPr>
          <a:xfrm xmlns:a="http://schemas.openxmlformats.org/drawingml/2006/main">
            <a:off x="4097369" y="405638"/>
            <a:ext cx="684000" cy="2555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 anchor="ctr"/>
          <a:lstStyle xmlns:a="http://schemas.openxmlformats.org/drawingml/2006/main"/>
          <a:p xmlns:a="http://schemas.openxmlformats.org/drawingml/2006/main">
            <a:pPr algn="l"/>
            <a:fld id="{C745583D-938A-44A3-B423-15F35771B1DB}" type="TxLink">
              <a:rPr lang="en-US" sz="11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rPr>
              <a:pPr algn="l"/>
              <a:t>11.31o</a:t>
            </a:fld>
            <a:endParaRPr lang="en-AU" sz="1100"/>
          </a:p>
        </cdr:txBody>
      </cdr:sp>
    </cdr:grpSp>
  </cdr:relSizeAnchor>
  <cdr:relSizeAnchor xmlns:cdr="http://schemas.openxmlformats.org/drawingml/2006/chartDrawing">
    <cdr:from>
      <cdr:x>0.62456</cdr:x>
      <cdr:y>0.01937</cdr:y>
    </cdr:from>
    <cdr:to>
      <cdr:x>0.97023</cdr:x>
      <cdr:y>0.06255</cdr:y>
    </cdr:to>
    <cdr:grpSp>
      <cdr:nvGrpSpPr>
        <cdr:cNvPr id="9" name="Group 8"/>
        <cdr:cNvGrpSpPr/>
      </cdr:nvGrpSpPr>
      <cdr:grpSpPr>
        <a:xfrm xmlns:a="http://schemas.openxmlformats.org/drawingml/2006/main">
          <a:off x="3827964" y="114648"/>
          <a:ext cx="2118631" cy="255575"/>
          <a:chOff x="3827950" y="114630"/>
          <a:chExt cx="2118620" cy="255591"/>
        </a:xfrm>
      </cdr:grpSpPr>
      <cdr:sp macro="" textlink="">
        <cdr:nvSpPr>
          <cdr:cNvPr id="11" name="TextBox 10"/>
          <cdr:cNvSpPr txBox="1"/>
        </cdr:nvSpPr>
        <cdr:spPr>
          <a:xfrm xmlns:a="http://schemas.openxmlformats.org/drawingml/2006/main">
            <a:off x="3827950" y="115560"/>
            <a:ext cx="360000" cy="25373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 anchor="ctr"/>
          <a:lstStyle xmlns:a="http://schemas.openxmlformats.org/drawingml/2006/main"/>
          <a:p xmlns:a="http://schemas.openxmlformats.org/drawingml/2006/main">
            <a:pPr algn="r"/>
            <a:r>
              <a:rPr lang="el-GR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ϕ</a:t>
            </a:r>
            <a:r>
              <a:rPr lang="en-AU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=</a:t>
            </a:r>
          </a:p>
        </cdr:txBody>
      </cdr:sp>
      <cdr:sp macro="" textlink="Phi">
        <cdr:nvSpPr>
          <cdr:cNvPr id="14" name="TextBox 13"/>
          <cdr:cNvSpPr txBox="1"/>
        </cdr:nvSpPr>
        <cdr:spPr>
          <a:xfrm xmlns:a="http://schemas.openxmlformats.org/drawingml/2006/main">
            <a:off x="4097369" y="115560"/>
            <a:ext cx="684000" cy="25373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 anchor="ctr"/>
          <a:lstStyle xmlns:a="http://schemas.openxmlformats.org/drawingml/2006/main"/>
          <a:p xmlns:a="http://schemas.openxmlformats.org/drawingml/2006/main">
            <a:pPr algn="l"/>
            <a:fld id="{3144DC7A-3B57-46D4-AAA1-06E1B563B73A}" type="TxLink">
              <a:rPr lang="en-US" sz="11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rPr>
              <a:pPr algn="l"/>
              <a:t>-168.69o</a:t>
            </a:fld>
            <a:endPara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dr:txBody>
      </cdr:sp>
      <cdr:sp macro="" textlink="">
        <cdr:nvSpPr>
          <cdr:cNvPr id="13" name="TextBox 1"/>
          <cdr:cNvSpPr txBox="1"/>
        </cdr:nvSpPr>
        <cdr:spPr>
          <a:xfrm xmlns:a="http://schemas.openxmlformats.org/drawingml/2006/main">
            <a:off x="4903715" y="115589"/>
            <a:ext cx="686486" cy="25367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AU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cos(</a:t>
            </a:r>
            <a:r>
              <a:rPr lang="el-GR" sz="1100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ϕ</a:t>
            </a:r>
            <a:r>
              <a:rPr lang="en-AU" sz="1100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)</a:t>
            </a:r>
            <a:r>
              <a:rPr lang="en-AU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=</a:t>
            </a:r>
          </a:p>
        </cdr:txBody>
      </cdr:sp>
      <cdr:sp macro="" textlink="CosPhi">
        <cdr:nvSpPr>
          <cdr:cNvPr id="18" name="TextBox 17"/>
          <cdr:cNvSpPr txBox="1"/>
        </cdr:nvSpPr>
        <cdr:spPr>
          <a:xfrm xmlns:a="http://schemas.openxmlformats.org/drawingml/2006/main">
            <a:off x="5442570" y="114630"/>
            <a:ext cx="504000" cy="2555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 anchor="ctr"/>
          <a:lstStyle xmlns:a="http://schemas.openxmlformats.org/drawingml/2006/main"/>
          <a:p xmlns:a="http://schemas.openxmlformats.org/drawingml/2006/main">
            <a:pPr algn="l"/>
            <a:fld id="{5837F7A8-224A-4F41-9081-A155A9B72F36}" type="TxLink">
              <a:rPr lang="en-US" sz="11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rPr>
              <a:pPr algn="l"/>
              <a:t>-0.98</a:t>
            </a:fld>
            <a:endParaRPr lang="en-AU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showGridLines="0" tabSelected="1" zoomScale="85" zoomScaleNormal="85" workbookViewId="0">
      <selection activeCell="G8" sqref="G8"/>
    </sheetView>
  </sheetViews>
  <sheetFormatPr defaultColWidth="10.7109375" defaultRowHeight="15" customHeight="1" x14ac:dyDescent="0.25"/>
  <cols>
    <col min="1" max="1" width="40.140625" style="45" customWidth="1"/>
    <col min="2" max="2" width="14" style="2" customWidth="1"/>
    <col min="3" max="3" width="10.7109375" style="2"/>
    <col min="4" max="4" width="6.7109375" style="47" customWidth="1"/>
    <col min="5" max="6" width="10.7109375" style="35"/>
    <col min="7" max="7" width="10.7109375" style="2"/>
    <col min="8" max="8" width="10.7109375" style="2" customWidth="1"/>
    <col min="9" max="9" width="10.7109375" style="3" hidden="1" customWidth="1"/>
    <col min="10" max="10" width="2.140625" style="2" hidden="1" customWidth="1"/>
    <col min="11" max="11" width="18.85546875" style="2" hidden="1" customWidth="1"/>
    <col min="12" max="12" width="8.5703125" style="2" hidden="1" customWidth="1"/>
    <col min="13" max="13" width="66" style="2" hidden="1" customWidth="1"/>
    <col min="14" max="14" width="10.7109375" style="2" customWidth="1"/>
    <col min="15" max="21" width="10.7109375" style="2"/>
    <col min="22" max="26" width="10.7109375" style="4"/>
    <col min="27" max="16384" width="10.7109375" style="2"/>
  </cols>
  <sheetData>
    <row r="1" spans="1:25" ht="15" customHeight="1" x14ac:dyDescent="0.25">
      <c r="A1" s="1" t="s">
        <v>24</v>
      </c>
      <c r="B1" s="48">
        <v>3</v>
      </c>
      <c r="C1" s="53" t="str">
        <f>VLOOKUP(B1,J2:K6,2, FALSE)</f>
        <v>-180 &lt; ϕ &lt; -90</v>
      </c>
      <c r="D1" s="54"/>
      <c r="E1" s="54"/>
      <c r="F1" s="55"/>
    </row>
    <row r="2" spans="1:25" ht="15" customHeight="1" x14ac:dyDescent="0.25">
      <c r="A2" s="5" t="str">
        <f>VLOOKUP(B1,J2:M6,4,FALSE)</f>
        <v>Quadrant 3:  -180 &lt; ϕ &lt; -90</v>
      </c>
      <c r="B2" s="6" t="s">
        <v>32</v>
      </c>
      <c r="C2" s="7" t="s">
        <v>4</v>
      </c>
      <c r="D2" s="8"/>
      <c r="E2" s="9" t="s">
        <v>0</v>
      </c>
      <c r="F2" s="10" t="s">
        <v>1</v>
      </c>
      <c r="J2" s="2">
        <v>1</v>
      </c>
      <c r="K2" s="11" t="s">
        <v>22</v>
      </c>
      <c r="L2" s="12">
        <v>11.31</v>
      </c>
      <c r="M2" s="13" t="s">
        <v>28</v>
      </c>
    </row>
    <row r="3" spans="1:25" ht="15" customHeight="1" x14ac:dyDescent="0.25">
      <c r="A3" s="14" t="s">
        <v>2</v>
      </c>
      <c r="B3" s="15">
        <v>100</v>
      </c>
      <c r="C3" s="16">
        <v>0</v>
      </c>
      <c r="D3" s="8" t="s">
        <v>12</v>
      </c>
      <c r="E3" s="17">
        <f>B3*COS(C3*PI()/180)</f>
        <v>100</v>
      </c>
      <c r="F3" s="18">
        <f>B3*SIN(C3*PI()/180)</f>
        <v>0</v>
      </c>
      <c r="J3" s="2">
        <v>2</v>
      </c>
      <c r="K3" s="11" t="s">
        <v>23</v>
      </c>
      <c r="L3" s="12">
        <v>168.69</v>
      </c>
      <c r="M3" s="13" t="s">
        <v>27</v>
      </c>
      <c r="U3" s="19"/>
    </row>
    <row r="4" spans="1:25" ht="15" customHeight="1" x14ac:dyDescent="0.25">
      <c r="A4" s="14" t="s">
        <v>3</v>
      </c>
      <c r="B4" s="20">
        <v>2.0396000000000001</v>
      </c>
      <c r="C4" s="16">
        <f>VLOOKUP(B1,J2:L6,3,FALSE)</f>
        <v>-168.69</v>
      </c>
      <c r="D4" s="8" t="s">
        <v>12</v>
      </c>
      <c r="E4" s="17">
        <f>B4*COS(C4*PI()/180)</f>
        <v>-1.9999918747193446</v>
      </c>
      <c r="F4" s="18">
        <f>B4*SIN(C4*PI()/180)</f>
        <v>-0.40000082631989831</v>
      </c>
      <c r="J4" s="2">
        <v>3</v>
      </c>
      <c r="K4" s="11" t="s">
        <v>20</v>
      </c>
      <c r="L4" s="12">
        <v>-168.69</v>
      </c>
      <c r="M4" s="13" t="s">
        <v>26</v>
      </c>
    </row>
    <row r="5" spans="1:25" ht="15" customHeight="1" x14ac:dyDescent="0.25">
      <c r="A5" s="32" t="s">
        <v>5</v>
      </c>
      <c r="B5" s="33">
        <f>B3/B4</f>
        <v>49.02922141596391</v>
      </c>
      <c r="C5" s="28">
        <f>Va-Ia</f>
        <v>168.69</v>
      </c>
      <c r="D5" s="8" t="s">
        <v>12</v>
      </c>
      <c r="E5" s="17">
        <f>B5*COS(C5*PI()/180)</f>
        <v>-48.077095732370807</v>
      </c>
      <c r="F5" s="18">
        <f>B5*SIN(C5*PI()/180)</f>
        <v>9.6154780742335841</v>
      </c>
    </row>
    <row r="6" spans="1:25" ht="15" customHeight="1" x14ac:dyDescent="0.25">
      <c r="A6" s="21" t="s">
        <v>14</v>
      </c>
      <c r="B6" s="22"/>
      <c r="C6" s="23">
        <f>C4-C3</f>
        <v>-168.69</v>
      </c>
      <c r="D6" s="24"/>
      <c r="E6" s="25"/>
      <c r="F6" s="25"/>
      <c r="J6" s="2">
        <v>4</v>
      </c>
      <c r="K6" s="11" t="s">
        <v>21</v>
      </c>
      <c r="L6" s="12">
        <v>-11.31</v>
      </c>
      <c r="M6" s="52" t="s">
        <v>36</v>
      </c>
    </row>
    <row r="7" spans="1:25" ht="15" customHeight="1" x14ac:dyDescent="0.25">
      <c r="A7" s="26" t="s">
        <v>15</v>
      </c>
      <c r="B7" s="27">
        <f>COS(C6*PI()/180)</f>
        <v>-0.98058044455743509</v>
      </c>
      <c r="C7" s="28" t="str">
        <f>IF(B7=B$19,"Equivalent to Power Factor","NOT equivalent to Power Factor")</f>
        <v>NOT equivalent to Power Factor</v>
      </c>
      <c r="D7" s="29"/>
      <c r="E7" s="29"/>
      <c r="F7" s="30"/>
      <c r="G7" s="31"/>
      <c r="H7" s="31"/>
    </row>
    <row r="8" spans="1:25" ht="15" customHeight="1" x14ac:dyDescent="0.25">
      <c r="A8" s="26" t="s">
        <v>16</v>
      </c>
      <c r="B8" s="27">
        <f>SIN(C6*PI()/180)</f>
        <v>-0.19611729080206819</v>
      </c>
      <c r="C8" s="24"/>
      <c r="D8" s="24"/>
      <c r="E8" s="24"/>
      <c r="F8" s="24"/>
      <c r="G8" s="31"/>
      <c r="H8" s="31"/>
    </row>
    <row r="9" spans="1:25" ht="15" customHeight="1" x14ac:dyDescent="0.25">
      <c r="A9" s="14" t="s">
        <v>7</v>
      </c>
      <c r="B9" s="34">
        <f>Vm * Im</f>
        <v>203.96</v>
      </c>
      <c r="C9" s="16">
        <f>Va+Ia</f>
        <v>-168.69</v>
      </c>
      <c r="D9" s="8" t="s">
        <v>12</v>
      </c>
      <c r="E9" s="17">
        <f>B9*COS(C9*PI()/180)</f>
        <v>-199.99918747193448</v>
      </c>
      <c r="F9" s="18">
        <f>B9*SIN(C9*PI()/180)</f>
        <v>-40.000082631989827</v>
      </c>
      <c r="U9" s="35"/>
      <c r="W9" s="4" t="s">
        <v>29</v>
      </c>
      <c r="X9" s="36">
        <v>0</v>
      </c>
      <c r="Y9" s="36">
        <f>E13</f>
        <v>-199.99918747193448</v>
      </c>
    </row>
    <row r="10" spans="1:25" ht="15" customHeight="1" x14ac:dyDescent="0.25">
      <c r="A10" s="37" t="s">
        <v>8</v>
      </c>
      <c r="B10" s="34">
        <f>POWER(Im,2) * Zm</f>
        <v>203.95999999999998</v>
      </c>
      <c r="C10" s="28">
        <f>Ia + Ia + Za</f>
        <v>-168.69</v>
      </c>
      <c r="D10" s="8" t="s">
        <v>12</v>
      </c>
      <c r="E10" s="17">
        <f t="shared" ref="E10:E11" si="0">B10*COS(C10*PI()/180)</f>
        <v>-199.99918747193445</v>
      </c>
      <c r="F10" s="18">
        <f t="shared" ref="F10:F11" si="1">B10*SIN(C10*PI()/180)</f>
        <v>-40.000082631989827</v>
      </c>
      <c r="U10" s="35"/>
      <c r="X10" s="36">
        <v>0</v>
      </c>
      <c r="Y10" s="36">
        <v>0</v>
      </c>
    </row>
    <row r="11" spans="1:25" ht="15" customHeight="1" x14ac:dyDescent="0.25">
      <c r="A11" s="37" t="s">
        <v>9</v>
      </c>
      <c r="B11" s="34">
        <f>POWER(Vm,2) / Zm</f>
        <v>203.96</v>
      </c>
      <c r="C11" s="28">
        <f>Va + Va - Za</f>
        <v>-168.69</v>
      </c>
      <c r="D11" s="8" t="s">
        <v>12</v>
      </c>
      <c r="E11" s="17">
        <f t="shared" si="0"/>
        <v>-199.99918747193448</v>
      </c>
      <c r="F11" s="18">
        <f t="shared" si="1"/>
        <v>-40.000082631989827</v>
      </c>
    </row>
    <row r="12" spans="1:25" ht="15" customHeight="1" x14ac:dyDescent="0.25">
      <c r="A12" s="39"/>
      <c r="B12" s="39"/>
      <c r="C12" s="39"/>
      <c r="D12" s="39"/>
      <c r="E12" s="51" t="s">
        <v>35</v>
      </c>
      <c r="F12" s="51" t="s">
        <v>35</v>
      </c>
    </row>
    <row r="13" spans="1:25" ht="15" customHeight="1" x14ac:dyDescent="0.25">
      <c r="A13" s="14" t="s">
        <v>10</v>
      </c>
      <c r="B13" s="38">
        <f>Px</f>
        <v>-199.99918747193448</v>
      </c>
      <c r="C13" s="39"/>
      <c r="D13" s="8" t="s">
        <v>13</v>
      </c>
      <c r="E13" s="40">
        <f>Sx</f>
        <v>-199.99918747193448</v>
      </c>
      <c r="F13" s="41">
        <v>0</v>
      </c>
      <c r="X13" s="36">
        <v>0</v>
      </c>
      <c r="Y13" s="36">
        <v>0</v>
      </c>
    </row>
    <row r="14" spans="1:25" ht="15" customHeight="1" x14ac:dyDescent="0.25">
      <c r="A14" s="14" t="s">
        <v>11</v>
      </c>
      <c r="B14" s="42">
        <f>Qy</f>
        <v>-40.000082631989827</v>
      </c>
      <c r="C14" s="39"/>
      <c r="D14" s="8" t="s">
        <v>13</v>
      </c>
      <c r="E14" s="40">
        <v>0</v>
      </c>
      <c r="F14" s="41">
        <f>Sy</f>
        <v>-40.000082631989827</v>
      </c>
      <c r="W14" s="4" t="s">
        <v>30</v>
      </c>
      <c r="X14" s="36">
        <v>0</v>
      </c>
      <c r="Y14" s="36">
        <f>F14</f>
        <v>-40.000082631989827</v>
      </c>
    </row>
    <row r="15" spans="1:25" ht="15" customHeight="1" x14ac:dyDescent="0.25">
      <c r="A15" s="39"/>
      <c r="B15" s="39"/>
      <c r="C15" s="39"/>
      <c r="D15" s="39"/>
      <c r="E15" s="39"/>
      <c r="F15" s="39"/>
      <c r="X15" s="36"/>
      <c r="Y15" s="36"/>
    </row>
    <row r="16" spans="1:25" ht="15" customHeight="1" x14ac:dyDescent="0.25">
      <c r="A16" s="14" t="s">
        <v>33</v>
      </c>
      <c r="B16" s="38">
        <f>Sm * CosPhi</f>
        <v>-199.99918747193448</v>
      </c>
      <c r="C16" s="39"/>
      <c r="D16" s="8" t="s">
        <v>12</v>
      </c>
      <c r="E16" s="40">
        <f>B16</f>
        <v>-199.99918747193448</v>
      </c>
      <c r="F16" s="41">
        <v>0</v>
      </c>
      <c r="X16" s="36">
        <v>0</v>
      </c>
      <c r="Y16" s="36">
        <f>F14</f>
        <v>-40.000082631989827</v>
      </c>
    </row>
    <row r="17" spans="1:25" ht="15" customHeight="1" x14ac:dyDescent="0.25">
      <c r="A17" s="14" t="s">
        <v>34</v>
      </c>
      <c r="B17" s="42">
        <f>Sm * SinPhi</f>
        <v>-40.000082631989827</v>
      </c>
      <c r="C17" s="39"/>
      <c r="D17" s="8" t="s">
        <v>12</v>
      </c>
      <c r="E17" s="40">
        <v>0</v>
      </c>
      <c r="F17" s="41">
        <f>B17</f>
        <v>-40.000082631989827</v>
      </c>
    </row>
    <row r="18" spans="1:25" ht="15" customHeight="1" x14ac:dyDescent="0.25">
      <c r="A18" s="37" t="s">
        <v>6</v>
      </c>
      <c r="B18" s="34">
        <f>SQRT(POWER(Sx_1,2) + POWER(Sy_1,2))</f>
        <v>203.96000000000004</v>
      </c>
      <c r="C18" s="28">
        <f>ATAN(Sy_1 / Sx_1)*180/PI()</f>
        <v>11.310000000000015</v>
      </c>
      <c r="D18" s="8" t="s">
        <v>13</v>
      </c>
      <c r="E18" s="17">
        <f>Px + Qx</f>
        <v>-199.99918747193448</v>
      </c>
      <c r="F18" s="18">
        <f>Py + Qy</f>
        <v>-40.000082631989827</v>
      </c>
    </row>
    <row r="19" spans="1:25" ht="15" customHeight="1" x14ac:dyDescent="0.25">
      <c r="A19" s="49" t="s">
        <v>18</v>
      </c>
      <c r="B19" s="50">
        <f>ABS(P)/ABS(Sm)</f>
        <v>0.98058044455743509</v>
      </c>
      <c r="C19" s="24"/>
      <c r="D19" s="24"/>
      <c r="E19" s="24"/>
      <c r="F19" s="24"/>
    </row>
    <row r="20" spans="1:25" ht="15" customHeight="1" x14ac:dyDescent="0.25">
      <c r="A20" s="43" t="s">
        <v>17</v>
      </c>
      <c r="B20" s="22"/>
      <c r="C20" s="23">
        <f>IF(C4&gt;90, C4-180,IF(C4&gt;-90,C11-C13,180+C4))</f>
        <v>11.310000000000002</v>
      </c>
      <c r="D20" s="24"/>
      <c r="E20" s="25"/>
      <c r="F20" s="25"/>
    </row>
    <row r="21" spans="1:25" ht="15" customHeight="1" x14ac:dyDescent="0.25">
      <c r="A21" s="44" t="s">
        <v>25</v>
      </c>
      <c r="B21" s="27">
        <f>COS(Theta*PI()/180)</f>
        <v>0.98058044455743509</v>
      </c>
      <c r="C21" s="28" t="str">
        <f>IF(B21=B$19,"Equivalent to Power Factor","NOT equivalent to Power Factor")</f>
        <v>Equivalent to Power Factor</v>
      </c>
      <c r="D21" s="29"/>
      <c r="E21" s="29"/>
      <c r="F21" s="30"/>
      <c r="G21" s="31"/>
      <c r="H21" s="31"/>
    </row>
    <row r="22" spans="1:25" ht="15" customHeight="1" x14ac:dyDescent="0.25">
      <c r="A22" s="44" t="s">
        <v>19</v>
      </c>
      <c r="B22" s="27">
        <f>SIN(Theta*PI()/180)</f>
        <v>0.19611729080206797</v>
      </c>
      <c r="C22" s="24"/>
      <c r="D22" s="24"/>
      <c r="E22" s="24"/>
      <c r="F22" s="24"/>
      <c r="G22" s="31"/>
      <c r="H22" s="31"/>
      <c r="W22" s="4" t="s">
        <v>31</v>
      </c>
      <c r="X22" s="36">
        <v>0</v>
      </c>
      <c r="Y22" s="36">
        <f>E13</f>
        <v>-199.99918747193448</v>
      </c>
    </row>
    <row r="23" spans="1:25" ht="15" customHeight="1" x14ac:dyDescent="0.25">
      <c r="D23" s="46"/>
      <c r="E23" s="2"/>
      <c r="F23" s="2"/>
    </row>
    <row r="24" spans="1:25" ht="15" customHeight="1" x14ac:dyDescent="0.25">
      <c r="D24" s="46"/>
      <c r="E24" s="2"/>
      <c r="F24" s="2"/>
    </row>
    <row r="25" spans="1:25" ht="15" customHeight="1" x14ac:dyDescent="0.25">
      <c r="D25" s="46"/>
    </row>
    <row r="26" spans="1:25" ht="15" customHeight="1" x14ac:dyDescent="0.25">
      <c r="D26" s="46"/>
    </row>
    <row r="27" spans="1:25" ht="15" customHeight="1" x14ac:dyDescent="0.25">
      <c r="D27" s="46"/>
    </row>
    <row r="28" spans="1:25" ht="15" customHeight="1" x14ac:dyDescent="0.25">
      <c r="D28" s="46"/>
    </row>
    <row r="29" spans="1:25" ht="15" customHeight="1" x14ac:dyDescent="0.25">
      <c r="D29" s="46"/>
    </row>
    <row r="30" spans="1:25" ht="15" customHeight="1" x14ac:dyDescent="0.25">
      <c r="D30" s="46"/>
    </row>
    <row r="31" spans="1:25" ht="15" customHeight="1" x14ac:dyDescent="0.25">
      <c r="D31" s="46"/>
    </row>
    <row r="32" spans="1:25" ht="15" customHeight="1" x14ac:dyDescent="0.25">
      <c r="D32" s="46"/>
    </row>
    <row r="33" spans="4:4" ht="15" customHeight="1" x14ac:dyDescent="0.25">
      <c r="D33" s="46"/>
    </row>
    <row r="34" spans="4:4" ht="15" customHeight="1" x14ac:dyDescent="0.25">
      <c r="D34" s="46"/>
    </row>
    <row r="35" spans="4:4" ht="15" customHeight="1" x14ac:dyDescent="0.25">
      <c r="D35" s="46"/>
    </row>
    <row r="36" spans="4:4" ht="15" customHeight="1" x14ac:dyDescent="0.25">
      <c r="D36" s="46"/>
    </row>
    <row r="37" spans="4:4" ht="15" customHeight="1" x14ac:dyDescent="0.25">
      <c r="D37" s="46"/>
    </row>
  </sheetData>
  <sheetProtection password="C541" sheet="1" objects="1" scenarios="1" formatCells="0" formatColumns="0" formatRows="0" insertColumns="0" insertRows="0" deleteColumns="0" deleteRows="0"/>
  <mergeCells count="1">
    <mergeCell ref="C1:F1"/>
  </mergeCells>
  <conditionalFormatting sqref="A7:B7">
    <cfRule type="expression" dxfId="23" priority="31">
      <formula>$B$7&lt;0</formula>
    </cfRule>
    <cfRule type="expression" dxfId="22" priority="32">
      <formula>$B$7&gt;=0</formula>
    </cfRule>
  </conditionalFormatting>
  <conditionalFormatting sqref="A21:B21">
    <cfRule type="expression" dxfId="21" priority="27">
      <formula>$B$21&lt;0</formula>
    </cfRule>
    <cfRule type="expression" dxfId="20" priority="28">
      <formula>$B$21&gt;=0</formula>
    </cfRule>
  </conditionalFormatting>
  <conditionalFormatting sqref="A8:B8">
    <cfRule type="expression" dxfId="19" priority="25">
      <formula>$B$8&lt;0</formula>
    </cfRule>
    <cfRule type="expression" dxfId="18" priority="26">
      <formula>$B$8&gt;=0</formula>
    </cfRule>
  </conditionalFormatting>
  <conditionalFormatting sqref="A13:B13 D13:F13">
    <cfRule type="expression" dxfId="17" priority="23">
      <formula>$B$13&gt;=0</formula>
    </cfRule>
    <cfRule type="expression" dxfId="16" priority="24">
      <formula>$B$13&lt;0</formula>
    </cfRule>
  </conditionalFormatting>
  <conditionalFormatting sqref="A14:B14 D14:F14">
    <cfRule type="expression" dxfId="15" priority="21">
      <formula>$B$14&lt;0</formula>
    </cfRule>
    <cfRule type="expression" dxfId="14" priority="22">
      <formula>$B$14&gt;=0</formula>
    </cfRule>
  </conditionalFormatting>
  <conditionalFormatting sqref="A16:F16">
    <cfRule type="expression" dxfId="13" priority="9">
      <formula>$B$16&lt;0</formula>
    </cfRule>
    <cfRule type="expression" dxfId="12" priority="10">
      <formula>$B$16&gt;=0</formula>
    </cfRule>
  </conditionalFormatting>
  <conditionalFormatting sqref="A17:F17">
    <cfRule type="expression" dxfId="11" priority="7">
      <formula>$B$17&lt;0</formula>
    </cfRule>
    <cfRule type="expression" dxfId="10" priority="8">
      <formula>$B$17&gt;=0</formula>
    </cfRule>
  </conditionalFormatting>
  <conditionalFormatting sqref="A22:B22">
    <cfRule type="expression" dxfId="9" priority="5">
      <formula>$B$8&lt;0</formula>
    </cfRule>
    <cfRule type="expression" dxfId="8" priority="6">
      <formula>$B$8&gt;=0</formula>
    </cfRule>
  </conditionalFormatting>
  <conditionalFormatting sqref="B21">
    <cfRule type="expression" dxfId="7" priority="37">
      <formula>$B$21&lt;&gt;$B$19</formula>
    </cfRule>
    <cfRule type="expression" dxfId="6" priority="38">
      <formula>$B$21=$B$19</formula>
    </cfRule>
  </conditionalFormatting>
  <conditionalFormatting sqref="C21:F21">
    <cfRule type="expression" dxfId="5" priority="1">
      <formula>$B$21&lt;&gt;$B$19</formula>
    </cfRule>
    <cfRule type="expression" dxfId="4" priority="2">
      <formula>$B$21=$B$19</formula>
    </cfRule>
  </conditionalFormatting>
  <conditionalFormatting sqref="B7">
    <cfRule type="expression" dxfId="3" priority="45">
      <formula>$B$7&lt;&gt;$B$19</formula>
    </cfRule>
    <cfRule type="expression" dxfId="2" priority="46">
      <formula>$B$7=$B$19</formula>
    </cfRule>
  </conditionalFormatting>
  <conditionalFormatting sqref="C7:F7">
    <cfRule type="expression" dxfId="1" priority="47">
      <formula>$B$7&lt;&gt;$B$19</formula>
    </cfRule>
    <cfRule type="expression" dxfId="0" priority="48">
      <formula>$B$7=$B$19</formula>
    </cfRule>
  </conditionalFormatting>
  <dataValidations count="1">
    <dataValidation type="list" allowBlank="1" showInputMessage="1" showErrorMessage="1" sqref="B1">
      <formula1>"1,2,3,4"</formula1>
    </dataValidation>
  </dataValidations>
  <pageMargins left="0.70866141732283472" right="0.70866141732283472" top="0.94488188976377963" bottom="0.74803149606299213" header="0.31496062992125984" footer="0.31496062992125984"/>
  <pageSetup paperSize="9" orientation="portrait" horizontalDpi="0" verticalDpi="0" r:id="rId1"/>
  <headerFooter>
    <oddHeader>&amp;L&amp;G</oddHeader>
    <oddFooter>&amp;L&amp;"Tahoma,Regular"&amp;10© 2016 Rod Hughes Consulting Pty Ltd
A.B.N. 64 137 442 089&amp;C&amp;"Tahoma,Regular"&amp;10&amp;A
Page &amp;P of &amp;N&amp;R&amp;"Tahoma,Regular"&amp;10&amp;F
&amp;D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46</vt:i4>
      </vt:variant>
    </vt:vector>
  </HeadingPairs>
  <TitlesOfParts>
    <vt:vector size="47" baseType="lpstr">
      <vt:lpstr>Power Factor</vt:lpstr>
      <vt:lpstr>CosPhi</vt:lpstr>
      <vt:lpstr>CosTheta</vt:lpstr>
      <vt:lpstr>Ia</vt:lpstr>
      <vt:lpstr>Im</vt:lpstr>
      <vt:lpstr>Ix</vt:lpstr>
      <vt:lpstr>Iy</vt:lpstr>
      <vt:lpstr>P</vt:lpstr>
      <vt:lpstr>PF</vt:lpstr>
      <vt:lpstr>Phi</vt:lpstr>
      <vt:lpstr>Pm_1</vt:lpstr>
      <vt:lpstr>Px</vt:lpstr>
      <vt:lpstr>Px_1</vt:lpstr>
      <vt:lpstr>Py</vt:lpstr>
      <vt:lpstr>Py_1</vt:lpstr>
      <vt:lpstr>Q</vt:lpstr>
      <vt:lpstr>Qm_1</vt:lpstr>
      <vt:lpstr>Qx</vt:lpstr>
      <vt:lpstr>Qx_1</vt:lpstr>
      <vt:lpstr>Qy</vt:lpstr>
      <vt:lpstr>Qy_1</vt:lpstr>
      <vt:lpstr>Sa</vt:lpstr>
      <vt:lpstr>Sa_2</vt:lpstr>
      <vt:lpstr>Sa_3</vt:lpstr>
      <vt:lpstr>SinPhi</vt:lpstr>
      <vt:lpstr>SinTheta</vt:lpstr>
      <vt:lpstr>Sm</vt:lpstr>
      <vt:lpstr>Sm_1</vt:lpstr>
      <vt:lpstr>Sm_2</vt:lpstr>
      <vt:lpstr>Sm_3</vt:lpstr>
      <vt:lpstr>Sx</vt:lpstr>
      <vt:lpstr>Sx_1</vt:lpstr>
      <vt:lpstr>Sx_2</vt:lpstr>
      <vt:lpstr>Sx_3</vt:lpstr>
      <vt:lpstr>Sy</vt:lpstr>
      <vt:lpstr>Sy_1</vt:lpstr>
      <vt:lpstr>Sy_2</vt:lpstr>
      <vt:lpstr>Sy_3</vt:lpstr>
      <vt:lpstr>Theta</vt:lpstr>
      <vt:lpstr>Va</vt:lpstr>
      <vt:lpstr>Vm</vt:lpstr>
      <vt:lpstr>Vx</vt:lpstr>
      <vt:lpstr>Vy</vt:lpstr>
      <vt:lpstr>Za</vt:lpstr>
      <vt:lpstr>Zm</vt:lpstr>
      <vt:lpstr>Zx</vt:lpstr>
      <vt:lpstr>Zy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>Subject</dc:subject>
  <dc:creator>Rodney Hughes</dc:creator>
  <cp:lastModifiedBy>Rodney Hughes</cp:lastModifiedBy>
  <cp:lastPrinted>2011-03-25T09:07:43Z</cp:lastPrinted>
  <dcterms:created xsi:type="dcterms:W3CDTF">2011-03-25T08:31:33Z</dcterms:created>
  <dcterms:modified xsi:type="dcterms:W3CDTF">2016-12-18T22:04:43Z</dcterms:modified>
</cp:coreProperties>
</file>